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bsolcan-my.sharepoint.com/personal/ramona_hill_quorumsoftware_com/Documents/My Work/Various Input Files/v4.0 Template Files/Group and Filter Expressions/"/>
    </mc:Choice>
  </mc:AlternateContent>
  <xr:revisionPtr revIDLastSave="151" documentId="13_ncr:1_{4E3E1925-1CB3-47B0-9E43-20CEBD8D51E4}" xr6:coauthVersionLast="47" xr6:coauthVersionMax="47" xr10:uidLastSave="{64A0264E-D3EE-4791-B0E4-E920A2741721}"/>
  <bookViews>
    <workbookView xWindow="57480" yWindow="-120" windowWidth="29040" windowHeight="15840" tabRatio="744" xr2:uid="{00000000-000D-0000-FFFF-FFFF00000000}"/>
  </bookViews>
  <sheets>
    <sheet name="p4 input data" sheetId="5" r:id="rId1"/>
    <sheet name="p4 master data" sheetId="8" r:id="rId2"/>
    <sheet name="p4 attributes" sheetId="4" r:id="rId3"/>
    <sheet name="p4 expressions" sheetId="22" r:id="rId4"/>
    <sheet name="Expressions Guide" sheetId="21" r:id="rId5"/>
    <sheet name="Assumptions" sheetId="23" r:id="rId6"/>
    <sheet name="p4 selection constraints" sheetId="6" r:id="rId7"/>
    <sheet name="p4 outcome dependencies" sheetId="9" r:id="rId8"/>
    <sheet name="p4 selection dependencies" sheetId="12" r:id="rId9"/>
    <sheet name="p4 selection groups" sheetId="20" r:id="rId10"/>
    <sheet name="p4 selection group constraints" sheetId="18" r:id="rId11"/>
  </sheets>
  <definedNames>
    <definedName name="_xlnm._FilterDatabase" localSheetId="2" hidden="1">'p4 attributes'!$A$1:$J$11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2" l="1"/>
  <c r="F45" i="22"/>
  <c r="F44" i="22"/>
  <c r="F43" i="22"/>
  <c r="F47" i="22" s="1"/>
  <c r="F42" i="22"/>
  <c r="F41" i="22"/>
  <c r="F38" i="22"/>
  <c r="F39" i="22" s="1"/>
  <c r="F37" i="22"/>
  <c r="F36" i="22"/>
  <c r="F35" i="22"/>
  <c r="F34" i="22"/>
  <c r="F33" i="22"/>
  <c r="F32" i="22"/>
  <c r="F26" i="22"/>
  <c r="F25" i="22"/>
  <c r="F24" i="22"/>
  <c r="F29" i="22" s="1"/>
  <c r="F30" i="22" s="1"/>
  <c r="F22" i="22"/>
  <c r="F21" i="22"/>
  <c r="F20" i="22"/>
  <c r="F23" i="22" s="1"/>
  <c r="F19" i="22"/>
  <c r="O11" i="5"/>
  <c r="H10" i="5"/>
  <c r="I10" i="5"/>
  <c r="J10" i="5"/>
  <c r="K10" i="5"/>
  <c r="L10" i="5"/>
  <c r="M10" i="5"/>
  <c r="N10" i="5"/>
  <c r="O10" i="5"/>
  <c r="G10" i="5"/>
  <c r="F10" i="5"/>
  <c r="H11" i="5"/>
  <c r="I11" i="5"/>
  <c r="J11" i="5"/>
  <c r="K11" i="5"/>
  <c r="L11" i="5"/>
  <c r="M11" i="5"/>
  <c r="N11" i="5"/>
  <c r="G11" i="5"/>
  <c r="G9" i="5"/>
  <c r="F9" i="5"/>
  <c r="F11" i="5"/>
  <c r="F27" i="22" l="1"/>
  <c r="F31" i="22" s="1"/>
  <c r="F129" i="5"/>
  <c r="G129" i="5"/>
  <c r="H129" i="5"/>
  <c r="I129" i="5"/>
  <c r="J129" i="5"/>
  <c r="K129" i="5"/>
  <c r="L129" i="5"/>
  <c r="M129" i="5"/>
  <c r="N129" i="5"/>
  <c r="O129" i="5"/>
  <c r="F130" i="5"/>
  <c r="G130" i="5"/>
  <c r="H130" i="5"/>
  <c r="I130" i="5"/>
  <c r="J130" i="5"/>
  <c r="K130" i="5"/>
  <c r="L130" i="5"/>
  <c r="M130" i="5"/>
  <c r="N130" i="5"/>
  <c r="O130" i="5"/>
  <c r="F131" i="5"/>
  <c r="G131" i="5"/>
  <c r="H131" i="5"/>
  <c r="I131" i="5"/>
  <c r="J131" i="5"/>
  <c r="K131" i="5"/>
  <c r="L131" i="5"/>
  <c r="M131" i="5"/>
  <c r="N131" i="5"/>
  <c r="O131" i="5"/>
  <c r="F132" i="5"/>
  <c r="G132" i="5"/>
  <c r="H132" i="5"/>
  <c r="I132" i="5"/>
  <c r="J132" i="5"/>
  <c r="K132" i="5"/>
  <c r="L132" i="5"/>
  <c r="M132" i="5"/>
  <c r="N132" i="5"/>
  <c r="O132" i="5"/>
  <c r="F133" i="5"/>
  <c r="G133" i="5"/>
  <c r="H133" i="5"/>
  <c r="I133" i="5"/>
  <c r="J133" i="5"/>
  <c r="K133" i="5"/>
  <c r="L133" i="5"/>
  <c r="M133" i="5"/>
  <c r="N133" i="5"/>
  <c r="O133" i="5"/>
  <c r="F134" i="5"/>
  <c r="G134" i="5"/>
  <c r="H134" i="5"/>
  <c r="I134" i="5"/>
  <c r="J134" i="5"/>
  <c r="K134" i="5"/>
  <c r="L134" i="5"/>
  <c r="M134" i="5"/>
  <c r="N134" i="5"/>
  <c r="O134" i="5"/>
  <c r="F135" i="5"/>
  <c r="G135" i="5"/>
  <c r="H135" i="5"/>
  <c r="I135" i="5"/>
  <c r="J135" i="5"/>
  <c r="K135" i="5"/>
  <c r="L135" i="5"/>
  <c r="M135" i="5"/>
  <c r="N135" i="5"/>
  <c r="O135" i="5"/>
  <c r="F136" i="5"/>
  <c r="G136" i="5"/>
  <c r="H136" i="5"/>
  <c r="I136" i="5"/>
  <c r="J136" i="5"/>
  <c r="K136" i="5"/>
  <c r="L136" i="5"/>
  <c r="M136" i="5"/>
  <c r="N136" i="5"/>
  <c r="O136" i="5"/>
  <c r="F137" i="5"/>
  <c r="G137" i="5"/>
  <c r="H137" i="5"/>
  <c r="I137" i="5"/>
  <c r="J137" i="5"/>
  <c r="K137" i="5"/>
  <c r="L137" i="5"/>
  <c r="M137" i="5"/>
  <c r="N137" i="5"/>
  <c r="O137" i="5"/>
  <c r="F138" i="5"/>
  <c r="G138" i="5"/>
  <c r="H138" i="5"/>
  <c r="I138" i="5"/>
  <c r="J138" i="5"/>
  <c r="K138" i="5"/>
  <c r="L138" i="5"/>
  <c r="M138" i="5"/>
  <c r="N138" i="5"/>
  <c r="O138" i="5"/>
  <c r="F139" i="5"/>
  <c r="G139" i="5"/>
  <c r="H139" i="5"/>
  <c r="I139" i="5"/>
  <c r="J139" i="5"/>
  <c r="K139" i="5"/>
  <c r="L139" i="5"/>
  <c r="M139" i="5"/>
  <c r="N139" i="5"/>
  <c r="O139" i="5"/>
  <c r="F140" i="5"/>
  <c r="G140" i="5"/>
  <c r="H140" i="5"/>
  <c r="I140" i="5"/>
  <c r="J140" i="5"/>
  <c r="K140" i="5"/>
  <c r="L140" i="5"/>
  <c r="M140" i="5"/>
  <c r="N140" i="5"/>
  <c r="O140" i="5"/>
  <c r="F141" i="5"/>
  <c r="G141" i="5"/>
  <c r="H141" i="5"/>
  <c r="I141" i="5"/>
  <c r="J141" i="5"/>
  <c r="K141" i="5"/>
  <c r="L141" i="5"/>
  <c r="M141" i="5"/>
  <c r="N141" i="5"/>
  <c r="O141" i="5"/>
  <c r="G128" i="5"/>
  <c r="H128" i="5"/>
  <c r="I128" i="5"/>
  <c r="J128" i="5"/>
  <c r="K128" i="5"/>
  <c r="L128" i="5"/>
  <c r="M128" i="5"/>
  <c r="N128" i="5"/>
  <c r="O128" i="5"/>
  <c r="F128" i="5"/>
  <c r="F115" i="5"/>
  <c r="G115" i="5"/>
  <c r="H115" i="5"/>
  <c r="I115" i="5"/>
  <c r="J115" i="5"/>
  <c r="K115" i="5"/>
  <c r="L115" i="5"/>
  <c r="M115" i="5"/>
  <c r="N115" i="5"/>
  <c r="O115" i="5"/>
  <c r="F116" i="5"/>
  <c r="G116" i="5"/>
  <c r="H116" i="5"/>
  <c r="I116" i="5"/>
  <c r="J116" i="5"/>
  <c r="K116" i="5"/>
  <c r="L116" i="5"/>
  <c r="M116" i="5"/>
  <c r="N116" i="5"/>
  <c r="O116" i="5"/>
  <c r="F117" i="5"/>
  <c r="G117" i="5"/>
  <c r="H117" i="5"/>
  <c r="I117" i="5"/>
  <c r="J117" i="5"/>
  <c r="K117" i="5"/>
  <c r="L117" i="5"/>
  <c r="M117" i="5"/>
  <c r="N117" i="5"/>
  <c r="O117" i="5"/>
  <c r="F118" i="5"/>
  <c r="G118" i="5"/>
  <c r="H118" i="5"/>
  <c r="I118" i="5"/>
  <c r="J118" i="5"/>
  <c r="K118" i="5"/>
  <c r="L118" i="5"/>
  <c r="M118" i="5"/>
  <c r="N118" i="5"/>
  <c r="O118" i="5"/>
  <c r="F119" i="5"/>
  <c r="G119" i="5"/>
  <c r="H119" i="5"/>
  <c r="I119" i="5"/>
  <c r="J119" i="5"/>
  <c r="K119" i="5"/>
  <c r="L119" i="5"/>
  <c r="M119" i="5"/>
  <c r="N119" i="5"/>
  <c r="O119" i="5"/>
  <c r="F120" i="5"/>
  <c r="G120" i="5"/>
  <c r="H120" i="5"/>
  <c r="I120" i="5"/>
  <c r="J120" i="5"/>
  <c r="K120" i="5"/>
  <c r="L120" i="5"/>
  <c r="M120" i="5"/>
  <c r="N120" i="5"/>
  <c r="O120" i="5"/>
  <c r="F121" i="5"/>
  <c r="G121" i="5"/>
  <c r="H121" i="5"/>
  <c r="I121" i="5"/>
  <c r="J121" i="5"/>
  <c r="K121" i="5"/>
  <c r="L121" i="5"/>
  <c r="M121" i="5"/>
  <c r="N121" i="5"/>
  <c r="O121" i="5"/>
  <c r="F122" i="5"/>
  <c r="G122" i="5"/>
  <c r="H122" i="5"/>
  <c r="I122" i="5"/>
  <c r="J122" i="5"/>
  <c r="K122" i="5"/>
  <c r="L122" i="5"/>
  <c r="M122" i="5"/>
  <c r="N122" i="5"/>
  <c r="O122" i="5"/>
  <c r="F123" i="5"/>
  <c r="G123" i="5"/>
  <c r="H123" i="5"/>
  <c r="I123" i="5"/>
  <c r="J123" i="5"/>
  <c r="K123" i="5"/>
  <c r="L123" i="5"/>
  <c r="M123" i="5"/>
  <c r="N123" i="5"/>
  <c r="O123" i="5"/>
  <c r="F124" i="5"/>
  <c r="G124" i="5"/>
  <c r="H124" i="5"/>
  <c r="I124" i="5"/>
  <c r="J124" i="5"/>
  <c r="K124" i="5"/>
  <c r="L124" i="5"/>
  <c r="M124" i="5"/>
  <c r="N124" i="5"/>
  <c r="O124" i="5"/>
  <c r="F125" i="5"/>
  <c r="G125" i="5"/>
  <c r="H125" i="5"/>
  <c r="I125" i="5"/>
  <c r="J125" i="5"/>
  <c r="K125" i="5"/>
  <c r="L125" i="5"/>
  <c r="M125" i="5"/>
  <c r="N125" i="5"/>
  <c r="O125" i="5"/>
  <c r="F126" i="5"/>
  <c r="G126" i="5"/>
  <c r="H126" i="5"/>
  <c r="I126" i="5"/>
  <c r="J126" i="5"/>
  <c r="K126" i="5"/>
  <c r="L126" i="5"/>
  <c r="M126" i="5"/>
  <c r="N126" i="5"/>
  <c r="O126" i="5"/>
  <c r="F127" i="5"/>
  <c r="G127" i="5"/>
  <c r="H127" i="5"/>
  <c r="I127" i="5"/>
  <c r="J127" i="5"/>
  <c r="K127" i="5"/>
  <c r="L127" i="5"/>
  <c r="M127" i="5"/>
  <c r="N127" i="5"/>
  <c r="O127" i="5"/>
  <c r="G114" i="5"/>
  <c r="H114" i="5"/>
  <c r="I114" i="5"/>
  <c r="J114" i="5"/>
  <c r="K114" i="5"/>
  <c r="L114" i="5"/>
  <c r="M114" i="5"/>
  <c r="N114" i="5"/>
  <c r="O114" i="5"/>
  <c r="F1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Diaz-Goano</author>
  </authors>
  <commentList>
    <comment ref="D1" authorId="0" shapeId="0" xr:uid="{0C46B852-3161-40EE-B1C9-2DD1E3AA419A}">
      <text>
        <r>
          <rPr>
            <b/>
            <sz val="9"/>
            <color indexed="81"/>
            <rFont val="Tahoma"/>
            <family val="2"/>
          </rPr>
          <t>Carolina Diaz-Goano:</t>
        </r>
        <r>
          <rPr>
            <sz val="9"/>
            <color indexed="81"/>
            <rFont val="Tahoma"/>
            <family val="2"/>
          </rPr>
          <t xml:space="preserve">
The </t>
        </r>
        <r>
          <rPr>
            <b/>
            <sz val="9"/>
            <color indexed="81"/>
            <rFont val="Tahoma"/>
            <family val="2"/>
          </rPr>
          <t>FYF</t>
        </r>
        <r>
          <rPr>
            <sz val="9"/>
            <color indexed="81"/>
            <rFont val="Tahoma"/>
            <family val="2"/>
          </rPr>
          <t xml:space="preserve"> can contain an expression but it cannot be referenced by other formulae</t>
        </r>
      </text>
    </comment>
    <comment ref="F37" authorId="0" shapeId="0" xr:uid="{C991317E-96B8-42BC-AC8C-17C0FDC7B8D0}">
      <text>
        <r>
          <rPr>
            <b/>
            <sz val="9"/>
            <color indexed="81"/>
            <rFont val="Tahoma"/>
            <family val="2"/>
          </rPr>
          <t>Carolina Diaz-Goano:</t>
        </r>
        <r>
          <rPr>
            <sz val="9"/>
            <color indexed="81"/>
            <rFont val="Tahoma"/>
            <family val="2"/>
          </rPr>
          <t xml:space="preserve">
Sample build of expression: CumDisc at different interest rate
Use function: 
=GetCumulativeDiscounted(Optional_Discount_Rate, Metric_Identifier, Optional_First_Time_Period_Index, Optional_Last_Time_Period_Index)
Sample:
=GetCumulativeDiscounted(0.11,L25, 0,-1)
Cell shows as #NAME? in Excel but imports correctly into the application.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Diaz-Goano</author>
  </authors>
  <commentList>
    <comment ref="D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Carolina Diaz-Goano:</t>
        </r>
        <r>
          <rPr>
            <sz val="9"/>
            <color indexed="81"/>
            <rFont val="Tahoma"/>
            <family val="2"/>
          </rPr>
          <t xml:space="preserve">
TARGET (pink) and NON-TARGET (gray) 
outcomes of independent opportunity
</t>
        </r>
      </text>
    </comment>
    <comment ref="E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Carolina Diaz-Goano:</t>
        </r>
        <r>
          <rPr>
            <sz val="9"/>
            <color indexed="81"/>
            <rFont val="Tahoma"/>
            <family val="2"/>
          </rPr>
          <t xml:space="preserve">
Choice of dependent target corresponding to
TARGET and NON-TARGET independent opportunity outcome</t>
        </r>
      </text>
    </comment>
    <comment ref="K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Carolina Diaz-Goano:</t>
        </r>
        <r>
          <rPr>
            <sz val="9"/>
            <color indexed="81"/>
            <rFont val="Tahoma"/>
            <family val="2"/>
          </rPr>
          <t xml:space="preserve">
Target outcomes of independent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Kwang Ho Lee</author>
  </authors>
  <commentList>
    <comment ref="G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Infinite N by default</t>
        </r>
      </text>
    </comment>
  </commentList>
</comments>
</file>

<file path=xl/sharedStrings.xml><?xml version="1.0" encoding="utf-8"?>
<sst xmlns="http://schemas.openxmlformats.org/spreadsheetml/2006/main" count="1181" uniqueCount="267">
  <si>
    <t>Y</t>
  </si>
  <si>
    <t>Metric Name</t>
  </si>
  <si>
    <t>Total WI</t>
  </si>
  <si>
    <t>Active?</t>
  </si>
  <si>
    <t>Min</t>
  </si>
  <si>
    <t>Max</t>
  </si>
  <si>
    <t>Outcome</t>
  </si>
  <si>
    <t>Weight</t>
  </si>
  <si>
    <t>Region</t>
  </si>
  <si>
    <t>Field</t>
  </si>
  <si>
    <t>Reserve Category</t>
  </si>
  <si>
    <t>Reserve Type</t>
  </si>
  <si>
    <t>Rig Type</t>
  </si>
  <si>
    <t>Base</t>
  </si>
  <si>
    <t>Opportunity Name</t>
  </si>
  <si>
    <t>USA</t>
  </si>
  <si>
    <t>NS</t>
  </si>
  <si>
    <t>PBM_A</t>
  </si>
  <si>
    <t>PBM_B</t>
  </si>
  <si>
    <t>Country</t>
  </si>
  <si>
    <t>Region-Detail</t>
  </si>
  <si>
    <t>UK</t>
  </si>
  <si>
    <t>Notes:</t>
  </si>
  <si>
    <t>Finish the list with an empty line</t>
  </si>
  <si>
    <t>Finish the list with one empty line</t>
  </si>
  <si>
    <t>Well count</t>
  </si>
  <si>
    <t>No duplicate opportunities</t>
  </si>
  <si>
    <t>Rig count</t>
  </si>
  <si>
    <t>Accelerated</t>
  </si>
  <si>
    <t>Total time periods = 
    selection time periods + 
    opportunity time periods  - 1</t>
  </si>
  <si>
    <t xml:space="preserve">Selection time periods are the actual dates where an opportunity can be scheduled. </t>
  </si>
  <si>
    <t xml:space="preserve">Y1,Y2,…,Yn represent the time periods for an opportunity, normally in years. These can be scheduled in any of the selection periods indicated in ep selection constraints. 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</si>
  <si>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</si>
  <si>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</si>
  <si>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</si>
  <si>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</si>
  <si>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</si>
  <si>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</si>
  <si>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</si>
  <si>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</si>
  <si>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</si>
  <si>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</si>
  <si>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</si>
  <si>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Y12</t>
  </si>
  <si>
    <t>Y13</t>
  </si>
  <si>
    <t>Y14</t>
  </si>
  <si>
    <t>Y15</t>
  </si>
  <si>
    <t xml:space="preserve">No duplicates for opportunity </t>
  </si>
  <si>
    <t>Y16</t>
  </si>
  <si>
    <t>Y17</t>
  </si>
  <si>
    <t>Y18</t>
  </si>
  <si>
    <t>Y19</t>
  </si>
  <si>
    <t>MD_Pricing</t>
  </si>
  <si>
    <t>CDN</t>
  </si>
  <si>
    <r>
      <t>"</t>
    </r>
    <r>
      <rPr>
        <b/>
        <sz val="11"/>
        <color theme="0"/>
        <rFont val="Calibri"/>
        <family val="2"/>
      </rPr>
      <t>Fixture?</t>
    </r>
    <r>
      <rPr>
        <sz val="11"/>
        <color theme="1"/>
        <rFont val="Calibri"/>
        <family val="2"/>
      </rPr>
      <t>"=reserved keyword to denote master data</t>
    </r>
  </si>
  <si>
    <t>Master data should have a default case with no attributes</t>
  </si>
  <si>
    <t>Dependent Opportunity</t>
  </si>
  <si>
    <t>Independent Opportunity</t>
  </si>
  <si>
    <t>Independent Outcome</t>
  </si>
  <si>
    <t>Dependent Outcome</t>
  </si>
  <si>
    <t>*</t>
  </si>
  <si>
    <t>Fail</t>
  </si>
  <si>
    <t>Low</t>
  </si>
  <si>
    <t>High</t>
  </si>
  <si>
    <t>Dry</t>
  </si>
  <si>
    <t>Base, High</t>
  </si>
  <si>
    <t xml:space="preserve">Dry </t>
  </si>
  <si>
    <t>1- Set dependent opportunity</t>
  </si>
  <si>
    <t>2- Set independent opportunity</t>
  </si>
  <si>
    <t>How to define a conditional dependency:</t>
  </si>
  <si>
    <t>4- Set dependent outcomes</t>
  </si>
  <si>
    <t>3- Set target independent outcomes:</t>
  </si>
  <si>
    <t>5- Set weights for dependent outcomes</t>
  </si>
  <si>
    <r>
      <t xml:space="preserve">Note: the character 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represent not in the above list</t>
    </r>
  </si>
  <si>
    <t xml:space="preserve">3.1- List TARGETt independent outcomes </t>
  </si>
  <si>
    <t>3.2- List NON-TARGET independent outcomes</t>
  </si>
  <si>
    <t>4.1- List outcomes of dependent opportunity to be chosen when the independent project has one of the TARGET outcomes</t>
  </si>
  <si>
    <r>
      <t xml:space="preserve">4.2- List outcomes of dependent opportunity to be chosen when the independent project has one of the </t>
    </r>
    <r>
      <rPr>
        <sz val="10"/>
        <color theme="1"/>
        <rFont val="Arial"/>
        <family val="2"/>
      </rPr>
      <t xml:space="preserve">NON-TARGET </t>
    </r>
    <r>
      <rPr>
        <sz val="10"/>
        <rFont val="Arial"/>
        <family val="2"/>
      </rPr>
      <t>outcomes</t>
    </r>
  </si>
  <si>
    <t>MASTERDATA_DEFAULT</t>
  </si>
  <si>
    <t>MASTERDATA_WTI</t>
  </si>
  <si>
    <t>MASTERDATA_CHO</t>
  </si>
  <si>
    <t>MASTERDATA_D11</t>
  </si>
  <si>
    <t>MASTERDATA_D12</t>
  </si>
  <si>
    <t>MASTERDATA_D13</t>
  </si>
  <si>
    <t>MASTERDATA_D14</t>
  </si>
  <si>
    <t/>
  </si>
  <si>
    <t>CORPORATE</t>
  </si>
  <si>
    <t>CANADA</t>
  </si>
  <si>
    <t>COLD LAKE</t>
  </si>
  <si>
    <t>CHRISTINA LAKE</t>
  </si>
  <si>
    <t>BASE</t>
  </si>
  <si>
    <t>ONSHORE</t>
  </si>
  <si>
    <t>WABASCA</t>
  </si>
  <si>
    <t>GERMAIN</t>
  </si>
  <si>
    <t>SALESKI</t>
  </si>
  <si>
    <t>PEMBINA</t>
  </si>
  <si>
    <t>DISCOUNT14</t>
  </si>
  <si>
    <t>BOLIVIA</t>
  </si>
  <si>
    <t>LATIN AMERICA</t>
  </si>
  <si>
    <t>BULO BULO</t>
  </si>
  <si>
    <t>DISCOUNT13</t>
  </si>
  <si>
    <t>ARGENTINA</t>
  </si>
  <si>
    <t>NEUQUEN</t>
  </si>
  <si>
    <t>PUESTO MORALES</t>
  </si>
  <si>
    <t>NW BASIN</t>
  </si>
  <si>
    <t>SURUBI</t>
  </si>
  <si>
    <t>DISCOUNT12</t>
  </si>
  <si>
    <t>NORTH SEA</t>
  </si>
  <si>
    <t>FIELD_NS_1</t>
  </si>
  <si>
    <t>OFFSHORE</t>
  </si>
  <si>
    <t>DISCOUNT11</t>
  </si>
  <si>
    <t>OPPORTUNITY 1</t>
  </si>
  <si>
    <t>OPPORTUNITY 2</t>
  </si>
  <si>
    <t>OPPORTUNITY 3</t>
  </si>
  <si>
    <t>OPPORTUNITY 4</t>
  </si>
  <si>
    <t>OPPORTUNITY 5</t>
  </si>
  <si>
    <t>OPPORTUNITY 6</t>
  </si>
  <si>
    <t>OPPORTUNITY 7</t>
  </si>
  <si>
    <t>OPPORTUNITY 8</t>
  </si>
  <si>
    <t>OPPORTUNITY 9</t>
  </si>
  <si>
    <t>OPPORTUNITY 10</t>
  </si>
  <si>
    <t>Must/Must Not</t>
  </si>
  <si>
    <t>Before/After /During</t>
  </si>
  <si>
    <t>Time Period Offset</t>
  </si>
  <si>
    <t>Each # N/R Dependent Opportunities</t>
  </si>
  <si>
    <t>Must</t>
  </si>
  <si>
    <t>Before</t>
  </si>
  <si>
    <t>MD_FX</t>
  </si>
  <si>
    <t>MD_PRICE</t>
  </si>
  <si>
    <t>MD_Discounting</t>
  </si>
  <si>
    <t>N</t>
  </si>
  <si>
    <t>1 N</t>
  </si>
  <si>
    <t>2 N</t>
  </si>
  <si>
    <t>Integer?</t>
  </si>
  <si>
    <t>Fixture?</t>
  </si>
  <si>
    <t>Group Name</t>
  </si>
  <si>
    <t>Group A</t>
  </si>
  <si>
    <t>Group Y</t>
  </si>
  <si>
    <t>Unit</t>
  </si>
  <si>
    <t>MMBOE</t>
  </si>
  <si>
    <t>USD/boe</t>
  </si>
  <si>
    <t>Oil production before royalties</t>
  </si>
  <si>
    <t>Gas production before royalties</t>
  </si>
  <si>
    <t>Oil revenue</t>
  </si>
  <si>
    <t>Gas revenue</t>
  </si>
  <si>
    <t>Opex</t>
  </si>
  <si>
    <t>Capex-Facilities</t>
  </si>
  <si>
    <t>Capex-Drilling</t>
  </si>
  <si>
    <t>Income tax</t>
  </si>
  <si>
    <t>Operating cash flow</t>
  </si>
  <si>
    <t>Net cash flow</t>
  </si>
  <si>
    <t>Oil reserves adds</t>
  </si>
  <si>
    <t>Gas reserves adds</t>
  </si>
  <si>
    <t>Master Data Set</t>
  </si>
  <si>
    <t>Total Instances</t>
  </si>
  <si>
    <t>Group Type</t>
  </si>
  <si>
    <t>Inclusive</t>
  </si>
  <si>
    <t>Exclusive</t>
  </si>
  <si>
    <t>Group Active?</t>
  </si>
  <si>
    <t>Membership Disabled?</t>
  </si>
  <si>
    <t>Need # N/R Independent Opportunities</t>
  </si>
  <si>
    <t>1 R</t>
  </si>
  <si>
    <t>$MM</t>
  </si>
  <si>
    <t>NORTH AMERICA</t>
  </si>
  <si>
    <t>PDP</t>
  </si>
  <si>
    <t>PUD</t>
  </si>
  <si>
    <t>PROB</t>
  </si>
  <si>
    <t>GROWTH</t>
  </si>
  <si>
    <t>Description</t>
  </si>
  <si>
    <t>Functionality</t>
  </si>
  <si>
    <t>Metric Type</t>
  </si>
  <si>
    <t>Input Metric or Computed Metric. **Must be the first column</t>
  </si>
  <si>
    <t>Metric type</t>
  </si>
  <si>
    <t>Name of a given metric</t>
  </si>
  <si>
    <t>Tag</t>
  </si>
  <si>
    <t>Unit Label</t>
  </si>
  <si>
    <t>FYF</t>
  </si>
  <si>
    <r>
      <t xml:space="preserve">Expression for first time period. The </t>
    </r>
    <r>
      <rPr>
        <b/>
        <sz val="11"/>
        <color theme="1"/>
        <rFont val="Calibri"/>
        <family val="2"/>
        <scheme val="minor"/>
      </rPr>
      <t>FYF</t>
    </r>
    <r>
      <rPr>
        <sz val="11"/>
        <color theme="1"/>
        <rFont val="Calibri"/>
        <family val="2"/>
        <scheme val="minor"/>
      </rPr>
      <t xml:space="preserve"> can contain an expression but it cannot be referenced by other formulae</t>
    </r>
  </si>
  <si>
    <t>Expressions</t>
  </si>
  <si>
    <t>PT</t>
  </si>
  <si>
    <t>Reference for previous time period</t>
  </si>
  <si>
    <t>CT</t>
  </si>
  <si>
    <t>Expression/reference for current time period</t>
  </si>
  <si>
    <t>Attribute</t>
  </si>
  <si>
    <r>
      <t xml:space="preserve">Attribute to be used as a filter; use together with </t>
    </r>
    <r>
      <rPr>
        <b/>
        <sz val="11"/>
        <color theme="1"/>
        <rFont val="Calibri"/>
        <family val="2"/>
        <scheme val="minor"/>
      </rPr>
      <t>Characteristic</t>
    </r>
    <r>
      <rPr>
        <sz val="11"/>
        <color theme="1"/>
        <rFont val="Calibri"/>
        <family val="2"/>
        <scheme val="minor"/>
      </rPr>
      <t xml:space="preserve"> and "Level"=O</t>
    </r>
  </si>
  <si>
    <t>Filters</t>
  </si>
  <si>
    <t>Characteristic</t>
  </si>
  <si>
    <r>
      <t xml:space="preserve">Value of the attribute to filter by; use with </t>
    </r>
    <r>
      <rPr>
        <b/>
        <sz val="11"/>
        <color theme="1"/>
        <rFont val="Calibri"/>
        <family val="2"/>
        <scheme val="minor"/>
      </rPr>
      <t>Attribute</t>
    </r>
    <r>
      <rPr>
        <sz val="11"/>
        <color theme="1"/>
        <rFont val="Calibri"/>
        <family val="2"/>
        <scheme val="minor"/>
      </rPr>
      <t xml:space="preserve"> column</t>
    </r>
  </si>
  <si>
    <t>Opportunity</t>
  </si>
  <si>
    <t>Name of the opportunity to filter by</t>
  </si>
  <si>
    <t>Name of the outcome to filter by</t>
  </si>
  <si>
    <t>Time</t>
  </si>
  <si>
    <t>Time period for which the formula is applicable</t>
  </si>
  <si>
    <t>Level</t>
  </si>
  <si>
    <r>
      <t>Level of aggregation prior to calculation - Outcome (O), Opportunity (P), Scenario (S), or one or more group levels using /</t>
    </r>
    <r>
      <rPr>
        <i/>
        <sz val="11"/>
        <color theme="1"/>
        <rFont val="Calibri"/>
        <family val="2"/>
        <scheme val="minor"/>
      </rPr>
      <t xml:space="preserve">AttributeName </t>
    </r>
    <r>
      <rPr>
        <sz val="11"/>
        <color theme="1"/>
        <rFont val="Calibri"/>
        <family val="2"/>
        <scheme val="minor"/>
      </rPr>
      <t>syntax</t>
    </r>
    <r>
      <rPr>
        <i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Default is S.</t>
    </r>
  </si>
  <si>
    <t>Descriptors</t>
  </si>
  <si>
    <t>Indicates Master Data (does not time shift).</t>
  </si>
  <si>
    <t>Indicator?</t>
  </si>
  <si>
    <t>Y = scalar / indicator (ie Total). Default (blank) = time series</t>
  </si>
  <si>
    <t>Hide?</t>
  </si>
  <si>
    <t>(Y) Hides the metric from display in dashboards.</t>
  </si>
  <si>
    <t>Scale by</t>
  </si>
  <si>
    <t>N/R scaled by optimization weighting result. Default = "R"</t>
  </si>
  <si>
    <t>Total</t>
  </si>
  <si>
    <t>Renamed in v4.0. Reference to the total cumulative (for the entire time series)</t>
  </si>
  <si>
    <t>Special function references</t>
  </si>
  <si>
    <t>TotalDisc</t>
  </si>
  <si>
    <t>Renamed in v4.0. Reference to the total cumulative discounted</t>
  </si>
  <si>
    <t>TotalInf</t>
  </si>
  <si>
    <t>Renamed in v4.0. Reference to the total cumulative inflated</t>
  </si>
  <si>
    <t>Disc</t>
  </si>
  <si>
    <t>Reference to the Discounted metric</t>
  </si>
  <si>
    <t>Inf</t>
  </si>
  <si>
    <t>Reference to the inflated metric</t>
  </si>
  <si>
    <t>CumSum</t>
  </si>
  <si>
    <t>New in v4.0. Reference to the running cumulative sum for each time period</t>
  </si>
  <si>
    <t>CumSumDisc</t>
  </si>
  <si>
    <t>New in v4.0. Reference to the discounted CumSum (uses Annual Discount Rate defined in Details/Settings)</t>
  </si>
  <si>
    <t>CumSumInf</t>
  </si>
  <si>
    <t>New in v4.0. Reference to the inflated CumSum (uses Annual Inflation Rate defined in Details/Settings)</t>
  </si>
  <si>
    <t>Metric
 Type</t>
  </si>
  <si>
    <t>Input Metrics</t>
  </si>
  <si>
    <t>Computed Metrics</t>
  </si>
  <si>
    <t>Total Daily Production</t>
  </si>
  <si>
    <t>MMBOE/d</t>
  </si>
  <si>
    <t>Adj. Tot Production - Sample filtering by Attribute</t>
  </si>
  <si>
    <t>O</t>
  </si>
  <si>
    <t>Revenue - Sample use of MD matching attribure</t>
  </si>
  <si>
    <t>Adjusted Opex - Sample filtering by opp and outcome</t>
  </si>
  <si>
    <t>Adjusted CF-Not Cdn</t>
  </si>
  <si>
    <t xml:space="preserve">Country </t>
  </si>
  <si>
    <t>Adjusted CF-Cdn</t>
  </si>
  <si>
    <t>Adjusted CF-Fx</t>
  </si>
  <si>
    <t>Adjusted Cash Flow - Sample without MD</t>
  </si>
  <si>
    <t>Adjusted Cash Flow - Sample with MD matching</t>
  </si>
  <si>
    <t>Adjusted Cash Flow-Disc</t>
  </si>
  <si>
    <t>Adjusted Cash Flow-Inf</t>
  </si>
  <si>
    <t>Discounted Cash Flow- With Sum</t>
  </si>
  <si>
    <t>Discounted Cash Flow- With CumDisc</t>
  </si>
  <si>
    <t>Discounted Cash Flow @13% - With Expression</t>
  </si>
  <si>
    <t>Reserves Closing Balance</t>
  </si>
  <si>
    <t>Reserves Growth</t>
  </si>
  <si>
    <t>%</t>
  </si>
  <si>
    <t>Count Canada</t>
  </si>
  <si>
    <t>Sample_Ratio_GBy_Country</t>
  </si>
  <si>
    <t>/Country</t>
  </si>
  <si>
    <t>Sample_Ratio_GBy_Field</t>
  </si>
  <si>
    <t>/Field</t>
  </si>
  <si>
    <t>Sample_Ratio_GBy_Country_ReserveCat</t>
  </si>
  <si>
    <t xml:space="preserve"> /Country/Reserve Category</t>
  </si>
  <si>
    <t>Report_GBy_CountryIs CANADA</t>
  </si>
  <si>
    <t>Report_GBy_FieldIs CHRISTINA LAKE</t>
  </si>
  <si>
    <t>Report_GrBy_CRC_CountryIs ARGENTINA</t>
  </si>
  <si>
    <t xml:space="preserve"> /Country/Region/Region-Detail</t>
  </si>
  <si>
    <t>Report_GBy_CRRD_RegionIs LATIN AMERICA</t>
  </si>
  <si>
    <t>No duplicate metric names</t>
  </si>
  <si>
    <t>List all input metrics needed by computed metrics</t>
  </si>
  <si>
    <t>Master data metrics should be indicated as Fixture</t>
  </si>
  <si>
    <r>
      <rPr>
        <i/>
        <sz val="8"/>
        <color theme="1"/>
        <rFont val="Calibri"/>
        <family val="2"/>
        <scheme val="minor"/>
      </rPr>
      <t>Aux</t>
    </r>
    <r>
      <rPr>
        <b/>
        <sz val="11"/>
        <color theme="1"/>
        <rFont val="Calibri"/>
        <family val="2"/>
        <scheme val="minor"/>
      </rPr>
      <t xml:space="preserve">
Constant 
Name</t>
    </r>
  </si>
  <si>
    <r>
      <rPr>
        <i/>
        <sz val="8"/>
        <color theme="1"/>
        <rFont val="Calibri"/>
        <family val="2"/>
        <scheme val="minor"/>
      </rPr>
      <t>Aux</t>
    </r>
    <r>
      <rPr>
        <b/>
        <sz val="11"/>
        <color theme="1"/>
        <rFont val="Calibri"/>
        <family val="2"/>
        <scheme val="minor"/>
      </rPr>
      <t xml:space="preserve">
Constant 
Value 1</t>
    </r>
  </si>
  <si>
    <r>
      <rPr>
        <i/>
        <sz val="8"/>
        <color theme="1"/>
        <rFont val="Calibri"/>
        <family val="2"/>
        <scheme val="minor"/>
      </rPr>
      <t>Aux</t>
    </r>
    <r>
      <rPr>
        <b/>
        <sz val="11"/>
        <color theme="1"/>
        <rFont val="Calibri"/>
        <family val="2"/>
        <scheme val="minor"/>
      </rPr>
      <t xml:space="preserve">
Constant 
Value 2</t>
    </r>
  </si>
  <si>
    <t>This sheet is not read into Portfolio, however Expressions may reference values in these cells.Use this sheet for assumptions and conversions that you want to view and maintain.</t>
  </si>
  <si>
    <t>Downtime USA</t>
  </si>
  <si>
    <t>Downtime Canada</t>
  </si>
  <si>
    <t>Opex Adj 1</t>
  </si>
  <si>
    <t>Opex Adj 2</t>
  </si>
  <si>
    <t>Column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</si>
</sst>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d/mmm/yyyy"/>
    <numFmt numFmtId="167" formatCode="0.000"/>
    <numFmt numFmtId="168" formatCode="#,###.00"/>
  </numFmts>
  <fonts count="30" x14ac:knownFonts="1">
    <font>
      <sz val="11"/>
      <color theme="1"/>
      <name val="Calibri"/>
      <family val="2"/>
      <scheme val="minor"/>
    </font>
    <font>
      <b/>
      <sz val="11"/>
      <color rgb="FF08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indexed="24"/>
      <name val="Calibri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1"/>
      <color theme="1"/>
      <name val="Calibri"/>
      <family val="2"/>
    </font>
    <font>
      <b/>
      <sz val="10"/>
      <color rgb="FF08000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6DCF0"/>
        <bgColor indexed="64"/>
      </patternFill>
    </fill>
    <fill>
      <patternFill patternType="solid">
        <fgColor rgb="FFFABE8C"/>
        <bgColor indexed="64"/>
      </patternFill>
    </fill>
    <fill>
      <patternFill patternType="solid">
        <fgColor rgb="FFE16E0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195D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8963C"/>
        <bgColor indexed="64"/>
      </patternFill>
    </fill>
    <fill>
      <patternFill patternType="solid">
        <fgColor rgb="FF91CDDC"/>
        <bgColor indexed="64"/>
      </patternFill>
    </fill>
    <fill>
      <patternFill patternType="solid">
        <fgColor rgb="FFFAE6D7"/>
        <bgColor indexed="64"/>
      </patternFill>
    </fill>
    <fill>
      <patternFill patternType="solid">
        <fgColor rgb="FFDCF0F0"/>
        <bgColor indexed="64"/>
      </patternFill>
    </fill>
    <fill>
      <patternFill patternType="solid">
        <fgColor rgb="FFD7F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19"/>
      </right>
      <top style="thin">
        <color indexed="64"/>
      </top>
      <bottom/>
      <diagonal/>
    </border>
    <border>
      <left style="thin">
        <color indexed="19"/>
      </left>
      <right style="thin">
        <color indexed="64"/>
      </right>
      <top style="thin">
        <color indexed="64"/>
      </top>
      <bottom/>
      <diagonal/>
    </border>
    <border>
      <left style="thin">
        <color indexed="1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5" fontId="5" fillId="0" borderId="0" applyFont="0" applyFill="0" applyBorder="0" applyAlignment="0" applyProtection="0"/>
    <xf numFmtId="0" fontId="8" fillId="0" borderId="0"/>
    <xf numFmtId="0" fontId="8" fillId="0" borderId="0" applyNumberFormat="0" applyFont="0" applyFill="0" applyBorder="0" applyAlignment="0">
      <protection locked="0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2" fillId="0" borderId="0"/>
  </cellStyleXfs>
  <cellXfs count="319">
    <xf numFmtId="0" fontId="0" fillId="0" borderId="0" xfId="0"/>
    <xf numFmtId="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4" borderId="2" xfId="0" applyFill="1" applyBorder="1"/>
    <xf numFmtId="0" fontId="0" fillId="4" borderId="0" xfId="0" applyFill="1"/>
    <xf numFmtId="49" fontId="3" fillId="4" borderId="1" xfId="0" applyNumberFormat="1" applyFont="1" applyFill="1" applyBorder="1" applyAlignment="1">
      <alignment horizontal="center"/>
    </xf>
    <xf numFmtId="49" fontId="3" fillId="4" borderId="7" xfId="0" applyNumberFormat="1" applyFont="1" applyFill="1" applyBorder="1" applyAlignment="1">
      <alignment horizontal="center"/>
    </xf>
    <xf numFmtId="0" fontId="0" fillId="4" borderId="8" xfId="0" applyFill="1" applyBorder="1"/>
    <xf numFmtId="49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/>
    <xf numFmtId="49" fontId="0" fillId="0" borderId="0" xfId="0" applyNumberFormat="1" applyAlignment="1">
      <alignment horizontal="center"/>
    </xf>
    <xf numFmtId="165" fontId="3" fillId="0" borderId="0" xfId="1" applyFont="1" applyFill="1" applyBorder="1" applyAlignment="1">
      <alignment horizontal="center" vertical="center"/>
    </xf>
    <xf numFmtId="165" fontId="3" fillId="4" borderId="0" xfId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165" fontId="0" fillId="4" borderId="8" xfId="1" applyFont="1" applyFill="1" applyBorder="1"/>
    <xf numFmtId="165" fontId="0" fillId="0" borderId="0" xfId="1" applyFont="1" applyFill="1" applyBorder="1" applyAlignment="1">
      <alignment horizontal="center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49" fontId="3" fillId="5" borderId="0" xfId="0" applyNumberFormat="1" applyFont="1" applyFill="1" applyAlignment="1">
      <alignment horizontal="left" vertical="top" wrapText="1"/>
    </xf>
    <xf numFmtId="49" fontId="3" fillId="5" borderId="0" xfId="0" applyNumberFormat="1" applyFont="1" applyFill="1" applyAlignment="1">
      <alignment vertical="top" wrapText="1"/>
    </xf>
    <xf numFmtId="49" fontId="2" fillId="6" borderId="2" xfId="0" applyNumberFormat="1" applyFont="1" applyFill="1" applyBorder="1" applyAlignment="1">
      <alignment horizontal="center" wrapText="1"/>
    </xf>
    <xf numFmtId="49" fontId="3" fillId="7" borderId="0" xfId="0" applyNumberFormat="1" applyFont="1" applyFill="1" applyAlignment="1">
      <alignment vertical="top" wrapText="1"/>
    </xf>
    <xf numFmtId="49" fontId="1" fillId="6" borderId="1" xfId="0" applyNumberFormat="1" applyFont="1" applyFill="1" applyBorder="1" applyAlignment="1">
      <alignment horizontal="center"/>
    </xf>
    <xf numFmtId="49" fontId="2" fillId="6" borderId="3" xfId="0" applyNumberFormat="1" applyFont="1" applyFill="1" applyBorder="1" applyAlignment="1">
      <alignment horizontal="center" vertical="center" wrapText="1"/>
    </xf>
    <xf numFmtId="165" fontId="3" fillId="4" borderId="0" xfId="4" applyFont="1" applyFill="1" applyBorder="1" applyAlignment="1">
      <alignment horizontal="center" vertical="center"/>
    </xf>
    <xf numFmtId="165" fontId="0" fillId="4" borderId="8" xfId="4" applyFont="1" applyFill="1" applyBorder="1"/>
    <xf numFmtId="2" fontId="3" fillId="0" borderId="12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8" fillId="0" borderId="0" xfId="2"/>
    <xf numFmtId="0" fontId="8" fillId="8" borderId="25" xfId="2" applyFill="1" applyBorder="1" applyAlignment="1">
      <alignment horizontal="center" vertical="center"/>
    </xf>
    <xf numFmtId="0" fontId="8" fillId="8" borderId="26" xfId="2" applyFill="1" applyBorder="1" applyAlignment="1">
      <alignment horizontal="center"/>
    </xf>
    <xf numFmtId="2" fontId="8" fillId="8" borderId="28" xfId="2" applyNumberFormat="1" applyFill="1" applyBorder="1" applyAlignment="1">
      <alignment horizontal="center"/>
    </xf>
    <xf numFmtId="0" fontId="12" fillId="0" borderId="0" xfId="2" applyFont="1"/>
    <xf numFmtId="0" fontId="9" fillId="0" borderId="0" xfId="2" applyFont="1" applyAlignment="1">
      <alignment horizontal="center" wrapText="1"/>
    </xf>
    <xf numFmtId="0" fontId="12" fillId="0" borderId="0" xfId="2" applyFont="1" applyAlignment="1">
      <alignment vertical="center"/>
    </xf>
    <xf numFmtId="0" fontId="14" fillId="0" borderId="0" xfId="2" applyFont="1"/>
    <xf numFmtId="0" fontId="8" fillId="9" borderId="9" xfId="2" applyFill="1" applyBorder="1" applyAlignment="1">
      <alignment horizontal="center"/>
    </xf>
    <xf numFmtId="2" fontId="8" fillId="9" borderId="23" xfId="2" applyNumberFormat="1" applyFill="1" applyBorder="1" applyAlignment="1">
      <alignment horizontal="center"/>
    </xf>
    <xf numFmtId="0" fontId="8" fillId="8" borderId="0" xfId="2" applyFill="1" applyAlignment="1">
      <alignment horizontal="left" vertical="top" wrapText="1"/>
    </xf>
    <xf numFmtId="0" fontId="8" fillId="9" borderId="0" xfId="2" applyFill="1" applyAlignment="1">
      <alignment horizontal="left" vertical="top" wrapText="1"/>
    </xf>
    <xf numFmtId="49" fontId="3" fillId="0" borderId="11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167" fontId="3" fillId="0" borderId="9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167" fontId="3" fillId="0" borderId="23" xfId="0" applyNumberFormat="1" applyFont="1" applyBorder="1" applyAlignment="1">
      <alignment horizontal="center" vertical="center"/>
    </xf>
    <xf numFmtId="167" fontId="3" fillId="0" borderId="1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34" xfId="0" applyNumberFormat="1" applyFont="1" applyBorder="1" applyAlignment="1">
      <alignment horizontal="center" vertical="center"/>
    </xf>
    <xf numFmtId="167" fontId="3" fillId="0" borderId="12" xfId="0" applyNumberFormat="1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167" fontId="3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0" fontId="0" fillId="2" borderId="36" xfId="0" applyFill="1" applyBorder="1"/>
    <xf numFmtId="0" fontId="0" fillId="2" borderId="7" xfId="0" applyFill="1" applyBorder="1"/>
    <xf numFmtId="49" fontId="3" fillId="0" borderId="37" xfId="0" applyNumberFormat="1" applyFont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0" fillId="4" borderId="0" xfId="0" applyFill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165" fontId="0" fillId="0" borderId="9" xfId="5" applyNumberFormat="1" applyFont="1" applyFill="1" applyBorder="1" applyAlignment="1">
      <alignment horizontal="right" vertical="top"/>
    </xf>
    <xf numFmtId="165" fontId="0" fillId="0" borderId="10" xfId="5" applyNumberFormat="1" applyFont="1" applyFill="1" applyBorder="1" applyAlignment="1">
      <alignment horizontal="right" vertical="top"/>
    </xf>
    <xf numFmtId="165" fontId="0" fillId="0" borderId="23" xfId="5" applyNumberFormat="1" applyFont="1" applyFill="1" applyBorder="1" applyAlignment="1">
      <alignment horizontal="right" vertical="top"/>
    </xf>
    <xf numFmtId="165" fontId="0" fillId="0" borderId="11" xfId="5" applyNumberFormat="1" applyFont="1" applyFill="1" applyBorder="1" applyAlignment="1">
      <alignment horizontal="right" vertical="top"/>
    </xf>
    <xf numFmtId="165" fontId="0" fillId="0" borderId="1" xfId="5" applyNumberFormat="1" applyFont="1" applyFill="1" applyBorder="1" applyAlignment="1">
      <alignment horizontal="right" vertical="top"/>
    </xf>
    <xf numFmtId="165" fontId="0" fillId="0" borderId="34" xfId="5" applyNumberFormat="1" applyFont="1" applyFill="1" applyBorder="1" applyAlignment="1">
      <alignment horizontal="right" vertical="top"/>
    </xf>
    <xf numFmtId="165" fontId="3" fillId="0" borderId="11" xfId="5" applyNumberFormat="1" applyFont="1" applyFill="1" applyBorder="1" applyAlignment="1">
      <alignment horizontal="right" vertical="top"/>
    </xf>
    <xf numFmtId="165" fontId="3" fillId="0" borderId="1" xfId="5" applyNumberFormat="1" applyFont="1" applyFill="1" applyBorder="1" applyAlignment="1">
      <alignment horizontal="right" vertical="top"/>
    </xf>
    <xf numFmtId="165" fontId="3" fillId="0" borderId="34" xfId="5" applyNumberFormat="1" applyFont="1" applyFill="1" applyBorder="1" applyAlignment="1">
      <alignment horizontal="right" vertical="top"/>
    </xf>
    <xf numFmtId="165" fontId="0" fillId="0" borderId="12" xfId="5" applyNumberFormat="1" applyFont="1" applyFill="1" applyBorder="1" applyAlignment="1">
      <alignment horizontal="right" vertical="top"/>
    </xf>
    <xf numFmtId="165" fontId="0" fillId="0" borderId="13" xfId="5" applyNumberFormat="1" applyFont="1" applyFill="1" applyBorder="1" applyAlignment="1">
      <alignment horizontal="right" vertical="top"/>
    </xf>
    <xf numFmtId="165" fontId="0" fillId="0" borderId="24" xfId="5" applyNumberFormat="1" applyFont="1" applyFill="1" applyBorder="1" applyAlignment="1">
      <alignment horizontal="right" vertical="top"/>
    </xf>
    <xf numFmtId="165" fontId="3" fillId="0" borderId="12" xfId="5" applyNumberFormat="1" applyFont="1" applyFill="1" applyBorder="1" applyAlignment="1">
      <alignment horizontal="right" vertical="top"/>
    </xf>
    <xf numFmtId="165" fontId="3" fillId="0" borderId="13" xfId="5" applyNumberFormat="1" applyFont="1" applyFill="1" applyBorder="1" applyAlignment="1">
      <alignment horizontal="right" vertical="top"/>
    </xf>
    <xf numFmtId="165" fontId="3" fillId="0" borderId="24" xfId="5" applyNumberFormat="1" applyFont="1" applyFill="1" applyBorder="1" applyAlignment="1">
      <alignment horizontal="right" vertical="top"/>
    </xf>
    <xf numFmtId="49" fontId="15" fillId="10" borderId="1" xfId="0" applyNumberFormat="1" applyFont="1" applyFill="1" applyBorder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8" fillId="0" borderId="0" xfId="2" applyAlignment="1">
      <alignment wrapText="1"/>
    </xf>
    <xf numFmtId="0" fontId="8" fillId="9" borderId="35" xfId="2" applyFill="1" applyBorder="1" applyAlignment="1">
      <alignment horizontal="center" vertical="center"/>
    </xf>
    <xf numFmtId="0" fontId="8" fillId="9" borderId="14" xfId="2" applyFill="1" applyBorder="1" applyAlignment="1">
      <alignment horizontal="center"/>
    </xf>
    <xf numFmtId="2" fontId="8" fillId="9" borderId="38" xfId="2" applyNumberFormat="1" applyFill="1" applyBorder="1" applyAlignment="1">
      <alignment horizontal="center"/>
    </xf>
    <xf numFmtId="0" fontId="8" fillId="8" borderId="9" xfId="2" applyFill="1" applyBorder="1" applyAlignment="1">
      <alignment horizontal="center"/>
    </xf>
    <xf numFmtId="2" fontId="8" fillId="8" borderId="23" xfId="2" applyNumberFormat="1" applyFill="1" applyBorder="1" applyAlignment="1">
      <alignment horizontal="center"/>
    </xf>
    <xf numFmtId="0" fontId="8" fillId="8" borderId="11" xfId="2" applyFill="1" applyBorder="1" applyAlignment="1">
      <alignment horizontal="center"/>
    </xf>
    <xf numFmtId="2" fontId="8" fillId="8" borderId="34" xfId="2" applyNumberFormat="1" applyFill="1" applyBorder="1" applyAlignment="1">
      <alignment horizontal="center"/>
    </xf>
    <xf numFmtId="0" fontId="8" fillId="8" borderId="14" xfId="2" applyFill="1" applyBorder="1" applyAlignment="1">
      <alignment horizontal="center"/>
    </xf>
    <xf numFmtId="2" fontId="8" fillId="8" borderId="38" xfId="2" applyNumberFormat="1" applyFill="1" applyBorder="1" applyAlignment="1">
      <alignment horizontal="center"/>
    </xf>
    <xf numFmtId="0" fontId="8" fillId="9" borderId="42" xfId="2" applyFill="1" applyBorder="1" applyAlignment="1">
      <alignment horizontal="center"/>
    </xf>
    <xf numFmtId="2" fontId="8" fillId="9" borderId="43" xfId="2" applyNumberFormat="1" applyFill="1" applyBorder="1" applyAlignment="1">
      <alignment horizontal="center"/>
    </xf>
    <xf numFmtId="0" fontId="17" fillId="12" borderId="1" xfId="2" applyFont="1" applyFill="1" applyBorder="1" applyAlignment="1">
      <alignment horizontal="center" vertical="top" wrapText="1"/>
    </xf>
    <xf numFmtId="0" fontId="17" fillId="11" borderId="1" xfId="2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7" fillId="14" borderId="0" xfId="0" applyFont="1" applyFill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49" fontId="7" fillId="15" borderId="0" xfId="0" applyNumberFormat="1" applyFont="1" applyFill="1" applyAlignment="1">
      <alignment horizontal="center" vertical="center"/>
    </xf>
    <xf numFmtId="0" fontId="2" fillId="16" borderId="2" xfId="1" applyNumberFormat="1" applyFont="1" applyFill="1" applyBorder="1" applyAlignment="1">
      <alignment horizontal="center"/>
    </xf>
    <xf numFmtId="49" fontId="7" fillId="14" borderId="1" xfId="0" applyNumberFormat="1" applyFont="1" applyFill="1" applyBorder="1" applyAlignment="1">
      <alignment horizontal="center" vertical="center" wrapText="1"/>
    </xf>
    <xf numFmtId="0" fontId="7" fillId="17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16" fillId="0" borderId="1" xfId="2" applyFont="1" applyBorder="1" applyAlignment="1">
      <alignment horizontal="center" vertical="center" wrapText="1"/>
    </xf>
    <xf numFmtId="0" fontId="17" fillId="1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0" borderId="0" xfId="2" applyAlignment="1">
      <alignment vertical="center"/>
    </xf>
    <xf numFmtId="0" fontId="3" fillId="0" borderId="0" xfId="0" applyFont="1" applyAlignment="1">
      <alignment horizontal="left" vertical="center"/>
    </xf>
    <xf numFmtId="49" fontId="7" fillId="7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2" fillId="18" borderId="0" xfId="0" applyFont="1" applyFill="1" applyAlignment="1">
      <alignment horizontal="center" wrapText="1"/>
    </xf>
    <xf numFmtId="0" fontId="2" fillId="18" borderId="0" xfId="0" applyFont="1" applyFill="1" applyAlignment="1">
      <alignment horizontal="center" vertical="center" wrapText="1"/>
    </xf>
    <xf numFmtId="0" fontId="3" fillId="18" borderId="0" xfId="0" applyFont="1" applyFill="1"/>
    <xf numFmtId="0" fontId="8" fillId="0" borderId="1" xfId="2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5" fillId="0" borderId="1" xfId="0" applyNumberFormat="1" applyFont="1" applyBorder="1" applyAlignment="1">
      <alignment horizontal="left"/>
    </xf>
    <xf numFmtId="0" fontId="0" fillId="0" borderId="44" xfId="0" applyBorder="1"/>
    <xf numFmtId="0" fontId="0" fillId="0" borderId="45" xfId="0" applyBorder="1"/>
    <xf numFmtId="49" fontId="3" fillId="0" borderId="46" xfId="0" applyNumberFormat="1" applyFont="1" applyBorder="1" applyAlignment="1">
      <alignment vertical="center"/>
    </xf>
    <xf numFmtId="0" fontId="0" fillId="0" borderId="8" xfId="0" applyBorder="1"/>
    <xf numFmtId="0" fontId="23" fillId="0" borderId="47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0" fillId="19" borderId="47" xfId="0" applyFont="1" applyFill="1" applyBorder="1" applyAlignment="1">
      <alignment horizontal="center" wrapText="1"/>
    </xf>
    <xf numFmtId="0" fontId="22" fillId="19" borderId="47" xfId="0" applyFont="1" applyFill="1" applyBorder="1" applyAlignment="1">
      <alignment horizontal="left" wrapText="1"/>
    </xf>
    <xf numFmtId="0" fontId="22" fillId="19" borderId="4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1" fillId="20" borderId="47" xfId="0" applyFont="1" applyFill="1" applyBorder="1" applyAlignment="1">
      <alignment horizontal="center" wrapText="1"/>
    </xf>
    <xf numFmtId="0" fontId="0" fillId="20" borderId="47" xfId="0" applyFill="1" applyBorder="1" applyAlignment="1">
      <alignment horizontal="left" wrapText="1"/>
    </xf>
    <xf numFmtId="0" fontId="21" fillId="21" borderId="47" xfId="0" applyFont="1" applyFill="1" applyBorder="1" applyAlignment="1">
      <alignment horizontal="center" wrapText="1"/>
    </xf>
    <xf numFmtId="0" fontId="0" fillId="21" borderId="47" xfId="0" applyFill="1" applyBorder="1" applyAlignment="1">
      <alignment horizontal="left" wrapText="1"/>
    </xf>
    <xf numFmtId="0" fontId="21" fillId="6" borderId="47" xfId="0" applyFont="1" applyFill="1" applyBorder="1" applyAlignment="1">
      <alignment horizontal="center" wrapText="1"/>
    </xf>
    <xf numFmtId="0" fontId="0" fillId="6" borderId="47" xfId="0" applyFill="1" applyBorder="1" applyAlignment="1">
      <alignment horizontal="left" wrapText="1"/>
    </xf>
    <xf numFmtId="0" fontId="21" fillId="22" borderId="47" xfId="0" applyFont="1" applyFill="1" applyBorder="1" applyAlignment="1">
      <alignment horizontal="center" wrapText="1"/>
    </xf>
    <xf numFmtId="0" fontId="0" fillId="22" borderId="47" xfId="0" applyFill="1" applyBorder="1" applyAlignment="1">
      <alignment horizontal="left" wrapText="1"/>
    </xf>
    <xf numFmtId="0" fontId="21" fillId="23" borderId="47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1" fillId="22" borderId="47" xfId="0" applyFont="1" applyFill="1" applyBorder="1" applyAlignment="1">
      <alignment horizontal="center"/>
    </xf>
    <xf numFmtId="49" fontId="7" fillId="19" borderId="0" xfId="0" applyNumberFormat="1" applyFont="1" applyFill="1" applyAlignment="1">
      <alignment horizontal="center" vertical="center"/>
    </xf>
    <xf numFmtId="49" fontId="7" fillId="19" borderId="0" xfId="0" applyNumberFormat="1" applyFont="1" applyFill="1" applyAlignment="1">
      <alignment horizontal="center" vertical="center" wrapText="1"/>
    </xf>
    <xf numFmtId="0" fontId="20" fillId="20" borderId="1" xfId="0" applyFont="1" applyFill="1" applyBorder="1" applyAlignment="1">
      <alignment horizontal="center" vertical="center" wrapText="1"/>
    </xf>
    <xf numFmtId="0" fontId="21" fillId="21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1" fillId="23" borderId="1" xfId="0" applyFont="1" applyFill="1" applyBorder="1" applyAlignment="1">
      <alignment horizontal="center" vertical="center" wrapText="1"/>
    </xf>
    <xf numFmtId="0" fontId="21" fillId="23" borderId="2" xfId="0" applyFont="1" applyFill="1" applyBorder="1" applyAlignment="1">
      <alignment horizontal="center" vertical="center" wrapText="1"/>
    </xf>
    <xf numFmtId="0" fontId="2" fillId="5" borderId="2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68" fontId="21" fillId="2" borderId="3" xfId="0" applyNumberFormat="1" applyFont="1" applyFill="1" applyBorder="1" applyAlignment="1">
      <alignment horizontal="left"/>
    </xf>
    <xf numFmtId="0" fontId="0" fillId="2" borderId="3" xfId="0" applyFill="1" applyBorder="1" applyAlignment="1">
      <alignment wrapText="1"/>
    </xf>
    <xf numFmtId="0" fontId="27" fillId="2" borderId="3" xfId="0" applyFont="1" applyFill="1" applyBorder="1" applyAlignment="1">
      <alignment horizontal="center"/>
    </xf>
    <xf numFmtId="2" fontId="27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2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2" fontId="27" fillId="2" borderId="1" xfId="1" applyNumberFormat="1" applyFont="1" applyFill="1" applyBorder="1" applyAlignment="1">
      <alignment horizontal="center"/>
    </xf>
    <xf numFmtId="2" fontId="27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27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21" fillId="0" borderId="0" xfId="0" applyFont="1" applyAlignment="1">
      <alignment horizontal="center"/>
    </xf>
    <xf numFmtId="165" fontId="0" fillId="2" borderId="1" xfId="1" applyFont="1" applyFill="1" applyBorder="1" applyAlignment="1">
      <alignment horizontal="left"/>
    </xf>
    <xf numFmtId="2" fontId="27" fillId="0" borderId="1" xfId="1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25" fillId="0" borderId="1" xfId="0" applyFont="1" applyBorder="1" applyAlignment="1">
      <alignment wrapText="1"/>
    </xf>
    <xf numFmtId="0" fontId="25" fillId="0" borderId="1" xfId="0" applyFont="1" applyBorder="1"/>
    <xf numFmtId="0" fontId="0" fillId="0" borderId="1" xfId="0" applyBorder="1" applyAlignment="1">
      <alignment horizontal="center"/>
    </xf>
    <xf numFmtId="165" fontId="0" fillId="0" borderId="1" xfId="1" applyFont="1" applyFill="1" applyBorder="1" applyAlignment="1">
      <alignment horizontal="left"/>
    </xf>
    <xf numFmtId="0" fontId="27" fillId="0" borderId="1" xfId="0" applyFont="1" applyBorder="1" applyAlignment="1">
      <alignment horizontal="center"/>
    </xf>
    <xf numFmtId="49" fontId="3" fillId="0" borderId="11" xfId="0" applyNumberFormat="1" applyFont="1" applyBorder="1" applyAlignment="1">
      <alignment horizontal="left" vertical="center"/>
    </xf>
    <xf numFmtId="0" fontId="21" fillId="24" borderId="1" xfId="0" applyFont="1" applyFill="1" applyBorder="1"/>
    <xf numFmtId="0" fontId="0" fillId="24" borderId="1" xfId="0" applyFill="1" applyBorder="1" applyAlignment="1">
      <alignment wrapText="1"/>
    </xf>
    <xf numFmtId="0" fontId="0" fillId="24" borderId="1" xfId="0" applyFill="1" applyBorder="1"/>
    <xf numFmtId="0" fontId="0" fillId="24" borderId="1" xfId="0" applyFill="1" applyBorder="1" applyAlignment="1">
      <alignment horizontal="center"/>
    </xf>
    <xf numFmtId="2" fontId="0" fillId="24" borderId="1" xfId="0" applyNumberFormat="1" applyFill="1" applyBorder="1" applyAlignment="1">
      <alignment horizontal="center"/>
    </xf>
    <xf numFmtId="0" fontId="0" fillId="24" borderId="1" xfId="0" applyFill="1" applyBorder="1" applyAlignment="1">
      <alignment horizontal="left"/>
    </xf>
    <xf numFmtId="0" fontId="27" fillId="24" borderId="1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/>
    <xf numFmtId="2" fontId="0" fillId="2" borderId="1" xfId="0" applyNumberFormat="1" applyFill="1" applyBorder="1" applyAlignment="1">
      <alignment horizontal="center"/>
    </xf>
    <xf numFmtId="0" fontId="0" fillId="8" borderId="1" xfId="0" applyFill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2" fontId="0" fillId="8" borderId="1" xfId="1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27" fillId="8" borderId="1" xfId="0" applyFon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0" fontId="0" fillId="16" borderId="1" xfId="0" applyFill="1" applyBorder="1" applyAlignment="1">
      <alignment wrapText="1"/>
    </xf>
    <xf numFmtId="0" fontId="0" fillId="16" borderId="1" xfId="0" applyFill="1" applyBorder="1"/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2" fontId="0" fillId="13" borderId="1" xfId="1" applyNumberFormat="1" applyFont="1" applyFill="1" applyBorder="1" applyAlignment="1">
      <alignment horizontal="center"/>
    </xf>
    <xf numFmtId="0" fontId="0" fillId="13" borderId="1" xfId="0" applyFill="1" applyBorder="1" applyAlignment="1">
      <alignment horizontal="left"/>
    </xf>
    <xf numFmtId="0" fontId="27" fillId="13" borderId="1" xfId="0" applyFon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2" fontId="0" fillId="13" borderId="2" xfId="1" applyNumberFormat="1" applyFont="1" applyFill="1" applyBorder="1" applyAlignment="1">
      <alignment horizontal="center"/>
    </xf>
    <xf numFmtId="0" fontId="27" fillId="13" borderId="2" xfId="0" applyFont="1" applyFill="1" applyBorder="1" applyAlignment="1">
      <alignment horizontal="center"/>
    </xf>
    <xf numFmtId="2" fontId="0" fillId="2" borderId="2" xfId="1" applyNumberFormat="1" applyFont="1" applyFill="1" applyBorder="1" applyAlignment="1">
      <alignment horizontal="center"/>
    </xf>
    <xf numFmtId="0" fontId="0" fillId="25" borderId="1" xfId="0" applyFill="1" applyBorder="1" applyAlignment="1">
      <alignment wrapText="1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0" fillId="25" borderId="2" xfId="0" applyFill="1" applyBorder="1" applyAlignment="1">
      <alignment horizontal="center"/>
    </xf>
    <xf numFmtId="2" fontId="0" fillId="25" borderId="2" xfId="1" applyNumberFormat="1" applyFont="1" applyFill="1" applyBorder="1" applyAlignment="1">
      <alignment horizontal="center"/>
    </xf>
    <xf numFmtId="0" fontId="0" fillId="25" borderId="1" xfId="0" applyFill="1" applyBorder="1" applyAlignment="1">
      <alignment horizontal="left"/>
    </xf>
    <xf numFmtId="0" fontId="27" fillId="25" borderId="1" xfId="0" applyFont="1" applyFill="1" applyBorder="1" applyAlignment="1">
      <alignment horizontal="center"/>
    </xf>
    <xf numFmtId="0" fontId="27" fillId="25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2" borderId="2" xfId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8" fillId="0" borderId="1" xfId="1" quotePrefix="1" applyNumberFormat="1" applyFont="1" applyFill="1" applyBorder="1" applyAlignment="1">
      <alignment horizontal="right" vertical="top"/>
    </xf>
    <xf numFmtId="165" fontId="0" fillId="2" borderId="3" xfId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0" xfId="0" applyFill="1" applyAlignment="1">
      <alignment wrapText="1"/>
    </xf>
    <xf numFmtId="0" fontId="0" fillId="2" borderId="0" xfId="0" applyFill="1"/>
    <xf numFmtId="0" fontId="0" fillId="4" borderId="0" xfId="0" applyFill="1" applyAlignment="1">
      <alignment wrapText="1"/>
    </xf>
    <xf numFmtId="0" fontId="0" fillId="4" borderId="8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wrapText="1"/>
    </xf>
    <xf numFmtId="0" fontId="21" fillId="26" borderId="1" xfId="0" applyFont="1" applyFill="1" applyBorder="1" applyAlignment="1">
      <alignment horizontal="center" vertical="center" wrapText="1"/>
    </xf>
    <xf numFmtId="0" fontId="0" fillId="27" borderId="48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39" fontId="0" fillId="0" borderId="1" xfId="0" applyNumberFormat="1" applyBorder="1"/>
    <xf numFmtId="0" fontId="0" fillId="0" borderId="1" xfId="0" applyBorder="1"/>
    <xf numFmtId="39" fontId="0" fillId="0" borderId="0" xfId="0" applyNumberFormat="1"/>
    <xf numFmtId="49" fontId="8" fillId="0" borderId="26" xfId="2" applyNumberFormat="1" applyBorder="1" applyAlignment="1">
      <alignment horizontal="center" vertical="center"/>
    </xf>
    <xf numFmtId="49" fontId="8" fillId="0" borderId="29" xfId="2" applyNumberFormat="1" applyBorder="1" applyAlignment="1">
      <alignment horizontal="center" vertical="center"/>
    </xf>
    <xf numFmtId="49" fontId="8" fillId="0" borderId="27" xfId="2" applyNumberForma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0" fontId="17" fillId="28" borderId="1" xfId="2" applyFont="1" applyFill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center" vertical="center"/>
    </xf>
    <xf numFmtId="4" fontId="3" fillId="0" borderId="27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center" vertical="center"/>
    </xf>
    <xf numFmtId="0" fontId="0" fillId="20" borderId="47" xfId="0" applyFill="1" applyBorder="1" applyAlignment="1">
      <alignment horizontal="center" vertical="center"/>
    </xf>
    <xf numFmtId="0" fontId="0" fillId="21" borderId="47" xfId="0" applyFill="1" applyBorder="1" applyAlignment="1">
      <alignment horizontal="center" vertical="center" wrapText="1"/>
    </xf>
    <xf numFmtId="0" fontId="0" fillId="6" borderId="47" xfId="0" applyFill="1" applyBorder="1" applyAlignment="1">
      <alignment horizontal="center" vertical="center"/>
    </xf>
    <xf numFmtId="0" fontId="0" fillId="22" borderId="47" xfId="0" applyFill="1" applyBorder="1" applyAlignment="1">
      <alignment horizontal="center" vertical="center" wrapText="1"/>
    </xf>
    <xf numFmtId="166" fontId="2" fillId="5" borderId="1" xfId="0" quotePrefix="1" applyNumberFormat="1" applyFont="1" applyFill="1" applyBorder="1" applyAlignment="1">
      <alignment horizontal="center" vertical="center" wrapText="1"/>
    </xf>
    <xf numFmtId="49" fontId="7" fillId="14" borderId="1" xfId="0" applyNumberFormat="1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8" fillId="8" borderId="0" xfId="2" applyFill="1" applyAlignment="1">
      <alignment horizontal="left" vertical="top" wrapText="1"/>
    </xf>
    <xf numFmtId="0" fontId="8" fillId="9" borderId="0" xfId="2" applyFill="1" applyAlignment="1">
      <alignment horizontal="left" vertical="top" wrapText="1"/>
    </xf>
    <xf numFmtId="0" fontId="8" fillId="0" borderId="9" xfId="2" applyBorder="1" applyAlignment="1">
      <alignment horizontal="center" vertical="center"/>
    </xf>
    <xf numFmtId="0" fontId="8" fillId="0" borderId="17" xfId="2" applyBorder="1" applyAlignment="1">
      <alignment horizontal="center" vertical="center"/>
    </xf>
    <xf numFmtId="0" fontId="8" fillId="0" borderId="12" xfId="2" applyBorder="1" applyAlignment="1">
      <alignment horizontal="center" vertical="center"/>
    </xf>
    <xf numFmtId="0" fontId="8" fillId="0" borderId="19" xfId="2" applyBorder="1" applyAlignment="1">
      <alignment horizontal="center" vertical="center"/>
    </xf>
    <xf numFmtId="0" fontId="8" fillId="0" borderId="8" xfId="2" applyBorder="1" applyAlignment="1">
      <alignment horizontal="center" vertical="center"/>
    </xf>
    <xf numFmtId="0" fontId="8" fillId="0" borderId="20" xfId="2" applyBorder="1" applyAlignment="1">
      <alignment horizontal="center" vertical="center"/>
    </xf>
    <xf numFmtId="0" fontId="8" fillId="0" borderId="10" xfId="2" applyBorder="1" applyAlignment="1">
      <alignment horizontal="center" vertical="center"/>
    </xf>
    <xf numFmtId="0" fontId="8" fillId="0" borderId="13" xfId="2" applyBorder="1" applyAlignment="1">
      <alignment horizontal="center" vertical="center"/>
    </xf>
    <xf numFmtId="0" fontId="8" fillId="9" borderId="26" xfId="2" applyFill="1" applyBorder="1" applyAlignment="1">
      <alignment horizontal="center" vertical="center"/>
    </xf>
    <xf numFmtId="0" fontId="8" fillId="9" borderId="27" xfId="2" applyFill="1" applyBorder="1" applyAlignment="1">
      <alignment horizontal="center" vertical="center"/>
    </xf>
    <xf numFmtId="0" fontId="8" fillId="8" borderId="26" xfId="2" applyFill="1" applyBorder="1" applyAlignment="1">
      <alignment horizontal="center" vertical="center"/>
    </xf>
    <xf numFmtId="0" fontId="8" fillId="8" borderId="29" xfId="2" applyFill="1" applyBorder="1" applyAlignment="1">
      <alignment horizontal="center" vertical="center"/>
    </xf>
    <xf numFmtId="0" fontId="8" fillId="8" borderId="27" xfId="2" applyFill="1" applyBorder="1" applyAlignment="1">
      <alignment horizontal="center" vertical="center"/>
    </xf>
    <xf numFmtId="0" fontId="8" fillId="0" borderId="16" xfId="2" applyBorder="1" applyAlignment="1">
      <alignment horizontal="center" vertical="center"/>
    </xf>
    <xf numFmtId="0" fontId="8" fillId="0" borderId="18" xfId="2" applyBorder="1" applyAlignment="1">
      <alignment horizontal="center" vertical="center"/>
    </xf>
    <xf numFmtId="0" fontId="8" fillId="0" borderId="40" xfId="2" applyBorder="1" applyAlignment="1">
      <alignment horizontal="center" vertical="center"/>
    </xf>
    <xf numFmtId="0" fontId="8" fillId="0" borderId="41" xfId="2" applyBorder="1" applyAlignment="1">
      <alignment horizontal="center" vertical="center"/>
    </xf>
    <xf numFmtId="0" fontId="8" fillId="0" borderId="39" xfId="2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</cellXfs>
  <cellStyles count="7">
    <cellStyle name="Adjustable" xfId="3" xr:uid="{00000000-0005-0000-0000-000000000000}"/>
    <cellStyle name="Comma" xfId="1" builtinId="3"/>
    <cellStyle name="Comma 2" xfId="4" xr:uid="{00000000-0005-0000-0000-000002000000}"/>
    <cellStyle name="Currency" xfId="5" builtinId="4"/>
    <cellStyle name="Normal" xfId="0" builtinId="0"/>
    <cellStyle name="Normal 2" xfId="2" xr:uid="{00000000-0005-0000-0000-000005000000}"/>
    <cellStyle name="Normal 2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CCFF"/>
      <rgbColor rgb="00CCCCFF"/>
      <rgbColor rgb="00FF0000"/>
      <rgbColor rgb="00FF8080"/>
      <rgbColor rgb="00FF8000"/>
      <rgbColor rgb="00FFC080"/>
      <rgbColor rgb="000000FF"/>
      <rgbColor rgb="008080FF"/>
      <rgbColor rgb="0000C000"/>
      <rgbColor rgb="00008000"/>
      <rgbColor rgb="00DFFFDF"/>
      <rgbColor rgb="00CCCCCC"/>
      <rgbColor rgb="00FAFAD7"/>
      <rgbColor rgb="00C0C0C0"/>
      <rgbColor rgb="00000000"/>
      <rgbColor rgb="00000000"/>
      <rgbColor rgb="00FF0000"/>
      <rgbColor rgb="00FFFFFF"/>
      <rgbColor rgb="00000000"/>
      <rgbColor rgb="00808080"/>
      <rgbColor rgb="00FF0000"/>
      <rgbColor rgb="00008040"/>
      <rgbColor rgb="00000000"/>
      <rgbColor rgb="00FF0000"/>
      <rgbColor rgb="0000FF00"/>
      <rgbColor rgb="000000FF"/>
      <rgbColor rgb="00FFFF00"/>
      <rgbColor rgb="0000FFFF"/>
      <rgbColor rgb="00800080"/>
      <rgbColor rgb="00800000"/>
      <rgbColor rgb="00008080"/>
      <rgbColor rgb="000000FF"/>
      <rgbColor rgb="00FF0000"/>
      <rgbColor rgb="0000CD00"/>
      <rgbColor rgb="00FF9E00"/>
      <rgbColor rgb="000000FF"/>
      <rgbColor rgb="00FFFF00"/>
      <rgbColor rgb="00B47D4D"/>
      <rgbColor rgb="009400D3"/>
      <rgbColor rgb="00282828"/>
      <rgbColor rgb="008B0000"/>
      <rgbColor rgb="00004000"/>
      <rgbColor rgb="00FF4500"/>
      <rgbColor rgb="0000008B"/>
      <rgbColor rgb="00E5D800"/>
      <rgbColor rgb="00431C00"/>
      <rgbColor rgb="00640064"/>
      <rgbColor rgb="00000000"/>
      <rgbColor rgb="00FF6070"/>
      <rgbColor rgb="0090E690"/>
      <rgbColor rgb="00FFDAB9"/>
      <rgbColor rgb="00ADD8E6"/>
      <rgbColor rgb="00FFFF95"/>
      <rgbColor rgb="00DEB887"/>
      <rgbColor rgb="00DDA0DD"/>
      <rgbColor rgb="008C8C8C"/>
    </indexedColors>
    <mruColors>
      <color rgb="FFFFFFCC"/>
      <color rgb="FFE6DCF0"/>
      <color rgb="FF78963C"/>
      <color rgb="FFFABE8C"/>
      <color rgb="FF558CD7"/>
      <color rgb="FFE16E0A"/>
      <color rgb="FFB4A0C8"/>
      <color rgb="FFFFE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339090</xdr:colOff>
      <xdr:row>0</xdr:row>
      <xdr:rowOff>340995</xdr:rowOff>
    </xdr:from>
    <xdr:to>
      <xdr:col>9</xdr:col>
      <xdr:colOff>1143635</xdr:colOff>
      <xdr:row>27</xdr:row>
      <xdr:rowOff>68580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C3066DF-F254-4B9F-9B6B-8BD404B75775}"/>
            </a:ext>
          </a:extLst>
        </xdr:cNvPr>
        <xdr:cNvSpPr txBox="1"/>
      </xdr:nvSpPr>
      <xdr:spPr>
        <a:xfrm>
          <a:off x="9568815" y="340995"/>
          <a:ext cx="6081395" cy="470916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accent6">
              <a:lumMod val="75000"/>
            </a:scheme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How to define a selection/timing/ratio dependency:</a:t>
          </a:r>
          <a:r>
            <a:rPr kumimoji="0" lang="en-C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 all the cases: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dependent opportunity</a:t>
          </a:r>
          <a:endParaRPr kumimoji="0" lang="en-CA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independent opportunity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selection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MUST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or </a:t>
          </a: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MUST NOT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 timing dependencies:</a:t>
          </a:r>
          <a:endParaRPr kumimoji="0" lang="en-CA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the offset period (number of periods from the dependent opportunity)</a:t>
          </a:r>
          <a:endParaRPr kumimoji="0" lang="en-CA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E.g.: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 means 1 time period before from the dependent opportunity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1  means 1 time period after the dependent opportunity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Leave blank for selection without timing.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5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direction: Before/After/During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 ratio dependencies: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</a:t>
          </a: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 Set ratio for dependent opportunity and/or independent opportunity, specifying N (Instance count) or R (real number selection quantity).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For example: 1 N , 1.5 R, etc. Blank implies one instance of Independent needed for any number of Dependent.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The resulting rule could be read as: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>
              <a:effectLst/>
              <a:latin typeface="+mn-lt"/>
              <a:ea typeface="+mn-ea"/>
              <a:cs typeface="+mn-cs"/>
            </a:rPr>
            <a:t>For the dependent opportunity to happen, the independent opportunity </a:t>
          </a:r>
          <a:r>
            <a:rPr lang="en-CA" sz="1100" b="1" i="0">
              <a:effectLst/>
              <a:latin typeface="+mn-lt"/>
              <a:ea typeface="+mn-ea"/>
              <a:cs typeface="+mn-cs"/>
            </a:rPr>
            <a:t>MUST/MUST NOT </a:t>
          </a:r>
          <a:r>
            <a:rPr lang="en-CA" sz="1100" b="0" i="0">
              <a:effectLst/>
              <a:latin typeface="+mn-lt"/>
              <a:ea typeface="+mn-ea"/>
              <a:cs typeface="+mn-cs"/>
            </a:rPr>
            <a:t>happen starting </a:t>
          </a:r>
          <a:r>
            <a:rPr lang="en-CA" sz="1100" b="1" i="0">
              <a:effectLst/>
              <a:latin typeface="+mn-lt"/>
              <a:ea typeface="+mn-ea"/>
              <a:cs typeface="+mn-cs"/>
            </a:rPr>
            <a:t>#OFFSET </a:t>
          </a:r>
          <a:r>
            <a:rPr lang="en-CA" sz="1100" b="0" i="0">
              <a:effectLst/>
              <a:latin typeface="+mn-lt"/>
              <a:ea typeface="+mn-ea"/>
              <a:cs typeface="+mn-cs"/>
            </a:rPr>
            <a:t>periods OR </a:t>
          </a:r>
          <a:r>
            <a:rPr lang="en-CA" sz="1100" b="1" i="0">
              <a:effectLst/>
              <a:latin typeface="+mn-lt"/>
              <a:ea typeface="+mn-ea"/>
              <a:cs typeface="+mn-cs"/>
            </a:rPr>
            <a:t>BEFORE/AFTER/DURING</a:t>
          </a:r>
          <a:r>
            <a:rPr lang="en-CA" sz="1100" b="0" i="0">
              <a:effectLst/>
              <a:latin typeface="+mn-lt"/>
              <a:ea typeface="+mn-ea"/>
              <a:cs typeface="+mn-cs"/>
            </a:rPr>
            <a:t>.</a:t>
          </a:r>
          <a:r>
            <a:rPr lang="en-CA" sz="1100" b="0">
              <a:effectLst/>
              <a:latin typeface="+mn-lt"/>
              <a:ea typeface="+mn-ea"/>
              <a:cs typeface="+mn-cs"/>
            </a:rPr>
            <a:t> For</a:t>
          </a:r>
          <a:r>
            <a:rPr lang="en-CA" sz="1100" b="0" baseline="0">
              <a:effectLst/>
              <a:latin typeface="+mn-lt"/>
              <a:ea typeface="+mn-ea"/>
              <a:cs typeface="+mn-cs"/>
            </a:rPr>
            <a:t> each # N instances of the independent opportunity we could have at most # N instances of the dependent opportunity.</a:t>
          </a:r>
          <a:endParaRPr lang="en-CA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C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O274"/>
  <sheetViews>
    <sheetView tabSelected="1" zoomScale="90" zoomScaleNormal="90" workbookViewId="0">
      <pane xSplit="4" ySplit="1" topLeftCell="E2" activePane="bottomRight" state="frozen"/>
      <selection activeCell="H34" sqref="H34"/>
      <selection pane="topRight" activeCell="H34" sqref="H34"/>
      <selection pane="bottomLeft" activeCell="H34" sqref="H34"/>
      <selection pane="bottomRight" activeCell="D24" sqref="D24"/>
    </sheetView>
  </sheetViews>
  <sheetFormatPr defaultColWidth="9.109375" defaultRowHeight="14.4" x14ac:dyDescent="0.3"/>
  <cols>
    <col min="1" max="1" width="40.5546875" style="4" customWidth="1"/>
    <col min="2" max="2" width="12.5546875" style="4" customWidth="1"/>
    <col min="3" max="3" width="12.5546875" style="77" customWidth="1"/>
    <col min="4" max="4" width="40.5546875" style="2" customWidth="1"/>
    <col min="5" max="5" width="9.33203125" style="2" customWidth="1"/>
    <col min="6" max="15" width="12.5546875" style="28" customWidth="1"/>
    <col min="16" max="16384" width="9.109375" style="5"/>
  </cols>
  <sheetData>
    <row r="1" spans="1:15" s="1" customFormat="1" ht="15" thickBot="1" x14ac:dyDescent="0.35">
      <c r="A1" s="113" t="s">
        <v>14</v>
      </c>
      <c r="B1" s="114" t="s">
        <v>6</v>
      </c>
      <c r="C1" s="114" t="s">
        <v>7</v>
      </c>
      <c r="D1" s="115" t="s">
        <v>1</v>
      </c>
      <c r="E1" s="115" t="s">
        <v>138</v>
      </c>
      <c r="F1" s="116" t="s">
        <v>32</v>
      </c>
      <c r="G1" s="116" t="s">
        <v>33</v>
      </c>
      <c r="H1" s="116" t="s">
        <v>34</v>
      </c>
      <c r="I1" s="116" t="s">
        <v>35</v>
      </c>
      <c r="J1" s="116" t="s">
        <v>36</v>
      </c>
      <c r="K1" s="116" t="s">
        <v>37</v>
      </c>
      <c r="L1" s="116" t="s">
        <v>38</v>
      </c>
      <c r="M1" s="116" t="s">
        <v>39</v>
      </c>
      <c r="N1" s="116" t="s">
        <v>40</v>
      </c>
      <c r="O1" s="116" t="s">
        <v>41</v>
      </c>
    </row>
    <row r="2" spans="1:15" s="1" customFormat="1" x14ac:dyDescent="0.3">
      <c r="A2" s="273" t="s">
        <v>111</v>
      </c>
      <c r="B2" s="269" t="s">
        <v>13</v>
      </c>
      <c r="C2" s="258">
        <v>0.8</v>
      </c>
      <c r="D2" s="72" t="s">
        <v>141</v>
      </c>
      <c r="E2" s="134" t="s">
        <v>139</v>
      </c>
      <c r="F2" s="80">
        <v>0</v>
      </c>
      <c r="G2" s="81">
        <v>0</v>
      </c>
      <c r="H2" s="81">
        <v>0</v>
      </c>
      <c r="I2" s="81">
        <v>0</v>
      </c>
      <c r="J2" s="81">
        <v>0</v>
      </c>
      <c r="K2" s="81">
        <v>0</v>
      </c>
      <c r="L2" s="81">
        <v>0</v>
      </c>
      <c r="M2" s="81">
        <v>0</v>
      </c>
      <c r="N2" s="81">
        <v>0</v>
      </c>
      <c r="O2" s="82">
        <v>0</v>
      </c>
    </row>
    <row r="3" spans="1:15" s="1" customFormat="1" x14ac:dyDescent="0.3">
      <c r="A3" s="274"/>
      <c r="B3" s="262"/>
      <c r="C3" s="259"/>
      <c r="D3" s="73" t="s">
        <v>142</v>
      </c>
      <c r="E3" s="135" t="s">
        <v>139</v>
      </c>
      <c r="F3" s="83">
        <v>0</v>
      </c>
      <c r="G3" s="84">
        <v>0</v>
      </c>
      <c r="H3" s="84">
        <v>0</v>
      </c>
      <c r="I3" s="84">
        <v>0</v>
      </c>
      <c r="J3" s="84">
        <v>0</v>
      </c>
      <c r="K3" s="84">
        <v>0</v>
      </c>
      <c r="L3" s="84">
        <v>0</v>
      </c>
      <c r="M3" s="84">
        <v>0</v>
      </c>
      <c r="N3" s="84">
        <v>0</v>
      </c>
      <c r="O3" s="85">
        <v>0</v>
      </c>
    </row>
    <row r="4" spans="1:15" s="1" customFormat="1" x14ac:dyDescent="0.3">
      <c r="A4" s="274"/>
      <c r="B4" s="262"/>
      <c r="C4" s="259"/>
      <c r="D4" s="73" t="s">
        <v>143</v>
      </c>
      <c r="E4" s="135" t="s">
        <v>162</v>
      </c>
      <c r="F4" s="83">
        <v>0</v>
      </c>
      <c r="G4" s="84">
        <v>0</v>
      </c>
      <c r="H4" s="84">
        <v>0</v>
      </c>
      <c r="I4" s="84">
        <v>0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5">
        <v>0</v>
      </c>
    </row>
    <row r="5" spans="1:15" s="1" customFormat="1" x14ac:dyDescent="0.3">
      <c r="A5" s="274"/>
      <c r="B5" s="262"/>
      <c r="C5" s="259"/>
      <c r="D5" s="73" t="s">
        <v>144</v>
      </c>
      <c r="E5" s="135" t="s">
        <v>162</v>
      </c>
      <c r="F5" s="83">
        <v>0</v>
      </c>
      <c r="G5" s="84">
        <v>0</v>
      </c>
      <c r="H5" s="84">
        <v>0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5">
        <v>0</v>
      </c>
    </row>
    <row r="6" spans="1:15" s="1" customFormat="1" x14ac:dyDescent="0.3">
      <c r="A6" s="274"/>
      <c r="B6" s="262"/>
      <c r="C6" s="259"/>
      <c r="D6" s="73" t="s">
        <v>145</v>
      </c>
      <c r="E6" s="135" t="s">
        <v>162</v>
      </c>
      <c r="F6" s="86">
        <v>19</v>
      </c>
      <c r="G6" s="86">
        <v>20</v>
      </c>
      <c r="H6" s="87">
        <v>21</v>
      </c>
      <c r="I6" s="87">
        <v>20</v>
      </c>
      <c r="J6" s="87">
        <v>20</v>
      </c>
      <c r="K6" s="87">
        <v>20</v>
      </c>
      <c r="L6" s="87">
        <v>20</v>
      </c>
      <c r="M6" s="87">
        <v>20</v>
      </c>
      <c r="N6" s="87">
        <v>20</v>
      </c>
      <c r="O6" s="88">
        <v>20</v>
      </c>
    </row>
    <row r="7" spans="1:15" s="1" customFormat="1" x14ac:dyDescent="0.3">
      <c r="A7" s="274"/>
      <c r="B7" s="262"/>
      <c r="C7" s="259"/>
      <c r="D7" s="73" t="s">
        <v>146</v>
      </c>
      <c r="E7" s="135" t="s">
        <v>162</v>
      </c>
      <c r="F7" s="83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5">
        <v>0</v>
      </c>
    </row>
    <row r="8" spans="1:15" s="1" customFormat="1" x14ac:dyDescent="0.3">
      <c r="A8" s="274"/>
      <c r="B8" s="262"/>
      <c r="C8" s="259"/>
      <c r="D8" s="73" t="s">
        <v>147</v>
      </c>
      <c r="E8" s="135" t="s">
        <v>162</v>
      </c>
      <c r="F8" s="83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5">
        <v>0</v>
      </c>
    </row>
    <row r="9" spans="1:15" s="1" customFormat="1" x14ac:dyDescent="0.3">
      <c r="A9" s="274"/>
      <c r="B9" s="262"/>
      <c r="C9" s="259"/>
      <c r="D9" s="73" t="s">
        <v>148</v>
      </c>
      <c r="E9" s="135" t="s">
        <v>162</v>
      </c>
      <c r="F9" s="83">
        <f>0.41*F6</f>
        <v>7.7899999999999991</v>
      </c>
      <c r="G9" s="84">
        <f>G6*0.41</f>
        <v>8.1999999999999993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5">
        <v>0</v>
      </c>
    </row>
    <row r="10" spans="1:15" s="1" customFormat="1" x14ac:dyDescent="0.3">
      <c r="A10" s="274"/>
      <c r="B10" s="262"/>
      <c r="C10" s="259"/>
      <c r="D10" s="73" t="s">
        <v>149</v>
      </c>
      <c r="E10" s="135" t="s">
        <v>162</v>
      </c>
      <c r="F10" s="83">
        <f>-F6</f>
        <v>-19</v>
      </c>
      <c r="G10" s="84">
        <f>-G6</f>
        <v>-20</v>
      </c>
      <c r="H10" s="84">
        <f t="shared" ref="H10:O10" si="0">-H6</f>
        <v>-21</v>
      </c>
      <c r="I10" s="84">
        <f t="shared" si="0"/>
        <v>-20</v>
      </c>
      <c r="J10" s="84">
        <f t="shared" si="0"/>
        <v>-20</v>
      </c>
      <c r="K10" s="84">
        <f t="shared" si="0"/>
        <v>-20</v>
      </c>
      <c r="L10" s="84">
        <f t="shared" si="0"/>
        <v>-20</v>
      </c>
      <c r="M10" s="84">
        <f t="shared" si="0"/>
        <v>-20</v>
      </c>
      <c r="N10" s="84">
        <f t="shared" si="0"/>
        <v>-20</v>
      </c>
      <c r="O10" s="85">
        <f t="shared" si="0"/>
        <v>-20</v>
      </c>
    </row>
    <row r="11" spans="1:15" s="1" customFormat="1" x14ac:dyDescent="0.3">
      <c r="A11" s="274"/>
      <c r="B11" s="262"/>
      <c r="C11" s="259"/>
      <c r="D11" s="73" t="s">
        <v>150</v>
      </c>
      <c r="E11" s="135" t="s">
        <v>162</v>
      </c>
      <c r="F11" s="83">
        <f>-F6</f>
        <v>-19</v>
      </c>
      <c r="G11" s="84">
        <f>-G6</f>
        <v>-20</v>
      </c>
      <c r="H11" s="84">
        <f t="shared" ref="H11:O11" si="1">-H6</f>
        <v>-21</v>
      </c>
      <c r="I11" s="84">
        <f t="shared" si="1"/>
        <v>-20</v>
      </c>
      <c r="J11" s="84">
        <f t="shared" si="1"/>
        <v>-20</v>
      </c>
      <c r="K11" s="84">
        <f t="shared" si="1"/>
        <v>-20</v>
      </c>
      <c r="L11" s="84">
        <f t="shared" si="1"/>
        <v>-20</v>
      </c>
      <c r="M11" s="84">
        <f t="shared" si="1"/>
        <v>-20</v>
      </c>
      <c r="N11" s="84">
        <f t="shared" si="1"/>
        <v>-20</v>
      </c>
      <c r="O11" s="85">
        <f t="shared" si="1"/>
        <v>-20</v>
      </c>
    </row>
    <row r="12" spans="1:15" s="1" customFormat="1" x14ac:dyDescent="0.3">
      <c r="A12" s="274"/>
      <c r="B12" s="262"/>
      <c r="C12" s="259"/>
      <c r="D12" s="73" t="s">
        <v>151</v>
      </c>
      <c r="E12" s="135" t="s">
        <v>139</v>
      </c>
      <c r="F12" s="83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5">
        <v>0</v>
      </c>
    </row>
    <row r="13" spans="1:15" s="1" customFormat="1" x14ac:dyDescent="0.3">
      <c r="A13" s="274"/>
      <c r="B13" s="263"/>
      <c r="C13" s="259"/>
      <c r="D13" s="73" t="s">
        <v>152</v>
      </c>
      <c r="E13" s="135" t="s">
        <v>139</v>
      </c>
      <c r="F13" s="83">
        <v>0</v>
      </c>
      <c r="G13" s="84">
        <v>0</v>
      </c>
      <c r="H13" s="84">
        <v>0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5">
        <v>0</v>
      </c>
    </row>
    <row r="14" spans="1:15" s="1" customFormat="1" x14ac:dyDescent="0.3">
      <c r="A14" s="274"/>
      <c r="B14" s="263"/>
      <c r="C14" s="259"/>
      <c r="D14" s="73" t="s">
        <v>27</v>
      </c>
      <c r="E14" s="135"/>
      <c r="F14" s="83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0</v>
      </c>
      <c r="N14" s="84">
        <v>0</v>
      </c>
      <c r="O14" s="85">
        <v>0</v>
      </c>
    </row>
    <row r="15" spans="1:15" s="1" customFormat="1" ht="15" thickBot="1" x14ac:dyDescent="0.35">
      <c r="A15" s="274"/>
      <c r="B15" s="264"/>
      <c r="C15" s="260"/>
      <c r="D15" s="74" t="s">
        <v>25</v>
      </c>
      <c r="E15" s="136"/>
      <c r="F15" s="89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1">
        <v>0</v>
      </c>
    </row>
    <row r="16" spans="1:15" s="1" customFormat="1" x14ac:dyDescent="0.3">
      <c r="A16" s="274"/>
      <c r="B16" s="269" t="s">
        <v>28</v>
      </c>
      <c r="C16" s="258">
        <v>0.2</v>
      </c>
      <c r="D16" s="72" t="s">
        <v>141</v>
      </c>
      <c r="E16" s="134" t="s">
        <v>139</v>
      </c>
      <c r="F16" s="80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2">
        <v>0</v>
      </c>
    </row>
    <row r="17" spans="1:15" s="1" customFormat="1" x14ac:dyDescent="0.3">
      <c r="A17" s="274"/>
      <c r="B17" s="262"/>
      <c r="C17" s="259"/>
      <c r="D17" s="73" t="s">
        <v>142</v>
      </c>
      <c r="E17" s="135" t="s">
        <v>139</v>
      </c>
      <c r="F17" s="83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85">
        <v>0</v>
      </c>
    </row>
    <row r="18" spans="1:15" s="1" customFormat="1" x14ac:dyDescent="0.3">
      <c r="A18" s="274"/>
      <c r="B18" s="262"/>
      <c r="C18" s="259"/>
      <c r="D18" s="73" t="s">
        <v>143</v>
      </c>
      <c r="E18" s="135" t="s">
        <v>162</v>
      </c>
      <c r="F18" s="83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5">
        <v>0</v>
      </c>
    </row>
    <row r="19" spans="1:15" s="1" customFormat="1" x14ac:dyDescent="0.3">
      <c r="A19" s="274"/>
      <c r="B19" s="262"/>
      <c r="C19" s="259"/>
      <c r="D19" s="73" t="s">
        <v>144</v>
      </c>
      <c r="E19" s="135" t="s">
        <v>162</v>
      </c>
      <c r="F19" s="83">
        <v>0</v>
      </c>
      <c r="G19" s="84">
        <v>0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5">
        <v>0</v>
      </c>
    </row>
    <row r="20" spans="1:15" s="1" customFormat="1" x14ac:dyDescent="0.3">
      <c r="A20" s="274"/>
      <c r="B20" s="262"/>
      <c r="C20" s="259"/>
      <c r="D20" s="73" t="s">
        <v>145</v>
      </c>
      <c r="E20" s="135" t="s">
        <v>162</v>
      </c>
      <c r="F20" s="83">
        <v>22.848327843484252</v>
      </c>
      <c r="G20" s="84">
        <v>24.019042756499502</v>
      </c>
      <c r="H20" s="84">
        <v>25.381142463007052</v>
      </c>
      <c r="I20" s="84">
        <v>24.097445681196959</v>
      </c>
      <c r="J20" s="84">
        <v>24.101809600882589</v>
      </c>
      <c r="K20" s="84">
        <v>24.036636428455903</v>
      </c>
      <c r="L20" s="84">
        <v>24.058264222608923</v>
      </c>
      <c r="M20" s="84">
        <v>24.045823637162371</v>
      </c>
      <c r="N20" s="84">
        <v>24.075207076184707</v>
      </c>
      <c r="O20" s="85">
        <v>24.097144055274914</v>
      </c>
    </row>
    <row r="21" spans="1:15" s="1" customFormat="1" x14ac:dyDescent="0.3">
      <c r="A21" s="274"/>
      <c r="B21" s="262"/>
      <c r="C21" s="259"/>
      <c r="D21" s="73" t="s">
        <v>146</v>
      </c>
      <c r="E21" s="135" t="s">
        <v>162</v>
      </c>
      <c r="F21" s="83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5">
        <v>0</v>
      </c>
    </row>
    <row r="22" spans="1:15" s="1" customFormat="1" x14ac:dyDescent="0.3">
      <c r="A22" s="274"/>
      <c r="B22" s="262"/>
      <c r="C22" s="259"/>
      <c r="D22" s="73" t="s">
        <v>147</v>
      </c>
      <c r="E22" s="135" t="s">
        <v>162</v>
      </c>
      <c r="F22" s="83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5">
        <v>0</v>
      </c>
    </row>
    <row r="23" spans="1:15" s="1" customFormat="1" x14ac:dyDescent="0.3">
      <c r="A23" s="274"/>
      <c r="B23" s="262"/>
      <c r="C23" s="259"/>
      <c r="D23" s="73" t="s">
        <v>148</v>
      </c>
      <c r="E23" s="135" t="s">
        <v>162</v>
      </c>
      <c r="F23" s="83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5">
        <v>0</v>
      </c>
    </row>
    <row r="24" spans="1:15" s="1" customFormat="1" x14ac:dyDescent="0.3">
      <c r="A24" s="274"/>
      <c r="B24" s="262"/>
      <c r="C24" s="259"/>
      <c r="D24" s="73" t="s">
        <v>149</v>
      </c>
      <c r="E24" s="135" t="s">
        <v>162</v>
      </c>
      <c r="F24" s="83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5">
        <v>0</v>
      </c>
    </row>
    <row r="25" spans="1:15" s="1" customFormat="1" x14ac:dyDescent="0.3">
      <c r="A25" s="274"/>
      <c r="B25" s="262"/>
      <c r="C25" s="259"/>
      <c r="D25" s="73" t="s">
        <v>150</v>
      </c>
      <c r="E25" s="135" t="s">
        <v>162</v>
      </c>
      <c r="F25" s="83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5">
        <v>0</v>
      </c>
    </row>
    <row r="26" spans="1:15" s="3" customFormat="1" x14ac:dyDescent="0.3">
      <c r="A26" s="274"/>
      <c r="B26" s="262"/>
      <c r="C26" s="259"/>
      <c r="D26" s="73" t="s">
        <v>151</v>
      </c>
      <c r="E26" s="135" t="s">
        <v>139</v>
      </c>
      <c r="F26" s="83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5">
        <v>0</v>
      </c>
    </row>
    <row r="27" spans="1:15" s="3" customFormat="1" x14ac:dyDescent="0.3">
      <c r="A27" s="274"/>
      <c r="B27" s="263"/>
      <c r="C27" s="259"/>
      <c r="D27" s="73" t="s">
        <v>152</v>
      </c>
      <c r="E27" s="135" t="s">
        <v>139</v>
      </c>
      <c r="F27" s="83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5">
        <v>0</v>
      </c>
    </row>
    <row r="28" spans="1:15" s="3" customFormat="1" x14ac:dyDescent="0.3">
      <c r="A28" s="274"/>
      <c r="B28" s="263"/>
      <c r="C28" s="259"/>
      <c r="D28" s="73" t="s">
        <v>27</v>
      </c>
      <c r="E28" s="135"/>
      <c r="F28" s="83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5">
        <v>0</v>
      </c>
    </row>
    <row r="29" spans="1:15" s="1" customFormat="1" ht="15" thickBot="1" x14ac:dyDescent="0.35">
      <c r="A29" s="275"/>
      <c r="B29" s="264"/>
      <c r="C29" s="260"/>
      <c r="D29" s="74" t="s">
        <v>25</v>
      </c>
      <c r="E29" s="136"/>
      <c r="F29" s="89">
        <v>0</v>
      </c>
      <c r="G29" s="90">
        <v>0</v>
      </c>
      <c r="H29" s="90">
        <v>0</v>
      </c>
      <c r="I29" s="90">
        <v>0</v>
      </c>
      <c r="J29" s="90">
        <v>0</v>
      </c>
      <c r="K29" s="90">
        <v>0</v>
      </c>
      <c r="L29" s="90">
        <v>0</v>
      </c>
      <c r="M29" s="90">
        <v>0</v>
      </c>
      <c r="N29" s="90">
        <v>0</v>
      </c>
      <c r="O29" s="91">
        <v>0</v>
      </c>
    </row>
    <row r="30" spans="1:15" s="1" customFormat="1" x14ac:dyDescent="0.3">
      <c r="A30" s="273" t="s">
        <v>112</v>
      </c>
      <c r="B30" s="269" t="s">
        <v>13</v>
      </c>
      <c r="C30" s="258">
        <v>0.1</v>
      </c>
      <c r="D30" s="72" t="s">
        <v>141</v>
      </c>
      <c r="E30" s="134" t="s">
        <v>139</v>
      </c>
      <c r="F30" s="80">
        <v>20.166250000000002</v>
      </c>
      <c r="G30" s="81">
        <v>33.335393320842201</v>
      </c>
      <c r="H30" s="81">
        <v>41.119754489907599</v>
      </c>
      <c r="I30" s="81">
        <v>41.469588043090397</v>
      </c>
      <c r="J30" s="81">
        <v>41.233919880175002</v>
      </c>
      <c r="K30" s="81">
        <v>41.612242812213097</v>
      </c>
      <c r="L30" s="81">
        <v>23.665168999359199</v>
      </c>
      <c r="M30" s="81">
        <v>12.1353234693229</v>
      </c>
      <c r="N30" s="81">
        <v>6.7118053695813202</v>
      </c>
      <c r="O30" s="82">
        <v>3.8528374541708299</v>
      </c>
    </row>
    <row r="31" spans="1:15" s="1" customFormat="1" x14ac:dyDescent="0.3">
      <c r="A31" s="274"/>
      <c r="B31" s="262"/>
      <c r="C31" s="259"/>
      <c r="D31" s="73" t="s">
        <v>142</v>
      </c>
      <c r="E31" s="135" t="s">
        <v>139</v>
      </c>
      <c r="F31" s="83">
        <v>1.3827416666666701</v>
      </c>
      <c r="G31" s="84">
        <v>2.52306742113965</v>
      </c>
      <c r="H31" s="84">
        <v>3.1987120557919901</v>
      </c>
      <c r="I31" s="84">
        <v>3.2290309637345</v>
      </c>
      <c r="J31" s="84">
        <v>3.2086063896151602</v>
      </c>
      <c r="K31" s="84">
        <v>3.24039437705847</v>
      </c>
      <c r="L31" s="84">
        <v>1.6859813132778001</v>
      </c>
      <c r="M31" s="84">
        <v>0.68672803400798699</v>
      </c>
      <c r="N31" s="84">
        <v>0.21668979869704799</v>
      </c>
      <c r="O31" s="85">
        <v>0</v>
      </c>
    </row>
    <row r="32" spans="1:15" s="1" customFormat="1" x14ac:dyDescent="0.3">
      <c r="A32" s="274"/>
      <c r="B32" s="262"/>
      <c r="C32" s="259"/>
      <c r="D32" s="73" t="s">
        <v>143</v>
      </c>
      <c r="E32" s="135" t="s">
        <v>162</v>
      </c>
      <c r="F32" s="86">
        <v>2332.6638554699998</v>
      </c>
      <c r="G32" s="87">
        <v>3933.0798958434302</v>
      </c>
      <c r="H32" s="87">
        <v>4948.5489405418302</v>
      </c>
      <c r="I32" s="87">
        <v>5090.4625840172002</v>
      </c>
      <c r="J32" s="87">
        <v>5162.7645938217702</v>
      </c>
      <c r="K32" s="87">
        <v>5314.3358374466297</v>
      </c>
      <c r="L32" s="87">
        <v>3082.7453690894599</v>
      </c>
      <c r="M32" s="87">
        <v>1612.42518373903</v>
      </c>
      <c r="N32" s="87">
        <v>909.63621318361402</v>
      </c>
      <c r="O32" s="88">
        <v>532.60991408685902</v>
      </c>
    </row>
    <row r="33" spans="1:15" s="1" customFormat="1" x14ac:dyDescent="0.3">
      <c r="A33" s="274"/>
      <c r="B33" s="262"/>
      <c r="C33" s="259"/>
      <c r="D33" s="73" t="s">
        <v>144</v>
      </c>
      <c r="E33" s="135" t="s">
        <v>162</v>
      </c>
      <c r="F33" s="86">
        <v>101.714477</v>
      </c>
      <c r="G33" s="87">
        <v>189.38144063074199</v>
      </c>
      <c r="H33" s="87">
        <v>244.897233445902</v>
      </c>
      <c r="I33" s="87">
        <v>252.162855129083</v>
      </c>
      <c r="J33" s="87">
        <v>255.57920763947499</v>
      </c>
      <c r="K33" s="87">
        <v>263.27348178593297</v>
      </c>
      <c r="L33" s="87">
        <v>139.72115776694901</v>
      </c>
      <c r="M33" s="87">
        <v>58.048949849862701</v>
      </c>
      <c r="N33" s="87">
        <v>18.683069464648302</v>
      </c>
      <c r="O33" s="88">
        <v>0</v>
      </c>
    </row>
    <row r="34" spans="1:15" s="1" customFormat="1" x14ac:dyDescent="0.3">
      <c r="A34" s="274"/>
      <c r="B34" s="262"/>
      <c r="C34" s="259"/>
      <c r="D34" s="73" t="s">
        <v>145</v>
      </c>
      <c r="E34" s="135" t="s">
        <v>162</v>
      </c>
      <c r="F34" s="86">
        <v>288.71082900652601</v>
      </c>
      <c r="G34" s="87">
        <v>324.89953026155399</v>
      </c>
      <c r="H34" s="87">
        <v>349.74272042392403</v>
      </c>
      <c r="I34" s="87">
        <v>357.578292680576</v>
      </c>
      <c r="J34" s="87">
        <v>364.15217512564402</v>
      </c>
      <c r="K34" s="87">
        <v>372.37616553458702</v>
      </c>
      <c r="L34" s="87">
        <v>334.05853873451201</v>
      </c>
      <c r="M34" s="87">
        <v>310.74718777171398</v>
      </c>
      <c r="N34" s="87">
        <v>302.571801339469</v>
      </c>
      <c r="O34" s="88">
        <v>301.05291966017103</v>
      </c>
    </row>
    <row r="35" spans="1:15" s="1" customFormat="1" x14ac:dyDescent="0.3">
      <c r="A35" s="274"/>
      <c r="B35" s="262"/>
      <c r="C35" s="259"/>
      <c r="D35" s="73" t="s">
        <v>146</v>
      </c>
      <c r="E35" s="135" t="s">
        <v>162</v>
      </c>
      <c r="F35" s="86">
        <v>0</v>
      </c>
      <c r="G35" s="87">
        <v>0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8">
        <v>0</v>
      </c>
    </row>
    <row r="36" spans="1:15" s="1" customFormat="1" x14ac:dyDescent="0.3">
      <c r="A36" s="274"/>
      <c r="B36" s="262"/>
      <c r="C36" s="259"/>
      <c r="D36" s="73" t="s">
        <v>147</v>
      </c>
      <c r="E36" s="135" t="s">
        <v>162</v>
      </c>
      <c r="F36" s="86">
        <v>609.26287812117801</v>
      </c>
      <c r="G36" s="87">
        <v>705.58265251461296</v>
      </c>
      <c r="H36" s="87">
        <v>479.79620370993598</v>
      </c>
      <c r="I36" s="87">
        <v>576.92567909511899</v>
      </c>
      <c r="J36" s="87">
        <v>499.179970339818</v>
      </c>
      <c r="K36" s="87">
        <v>0</v>
      </c>
      <c r="L36" s="87">
        <v>0</v>
      </c>
      <c r="M36" s="87">
        <v>0</v>
      </c>
      <c r="N36" s="87">
        <v>0</v>
      </c>
      <c r="O36" s="88">
        <v>0</v>
      </c>
    </row>
    <row r="37" spans="1:15" s="1" customFormat="1" x14ac:dyDescent="0.3">
      <c r="A37" s="274"/>
      <c r="B37" s="262"/>
      <c r="C37" s="259"/>
      <c r="D37" s="73" t="s">
        <v>148</v>
      </c>
      <c r="E37" s="135" t="s">
        <v>162</v>
      </c>
      <c r="F37" s="86">
        <v>347.24393471180798</v>
      </c>
      <c r="G37" s="87">
        <v>1595.5416727659201</v>
      </c>
      <c r="H37" s="87">
        <v>2442.7573550371899</v>
      </c>
      <c r="I37" s="87">
        <v>2723.8977048163101</v>
      </c>
      <c r="J37" s="87">
        <v>2793.7499210681799</v>
      </c>
      <c r="K37" s="87">
        <v>3092.8654457676198</v>
      </c>
      <c r="L37" s="87">
        <v>2269.6234868546298</v>
      </c>
      <c r="M37" s="87">
        <v>1158.95812181629</v>
      </c>
      <c r="N37" s="87">
        <v>539.65252774318503</v>
      </c>
      <c r="O37" s="88">
        <v>225.03137050018199</v>
      </c>
    </row>
    <row r="38" spans="1:15" s="1" customFormat="1" x14ac:dyDescent="0.3">
      <c r="A38" s="274"/>
      <c r="B38" s="262"/>
      <c r="C38" s="259"/>
      <c r="D38" s="73" t="s">
        <v>149</v>
      </c>
      <c r="E38" s="135" t="s">
        <v>162</v>
      </c>
      <c r="F38" s="86">
        <v>1798.42356875167</v>
      </c>
      <c r="G38" s="87">
        <v>2202.0201334467001</v>
      </c>
      <c r="H38" s="87">
        <v>2400.9460985266201</v>
      </c>
      <c r="I38" s="87">
        <v>2261.1494416494002</v>
      </c>
      <c r="J38" s="87">
        <v>2260.4417052674198</v>
      </c>
      <c r="K38" s="87">
        <v>2112.3677079303502</v>
      </c>
      <c r="L38" s="87">
        <v>618.78450126726602</v>
      </c>
      <c r="M38" s="87">
        <v>200.76882400088701</v>
      </c>
      <c r="N38" s="87">
        <v>86.094953565607696</v>
      </c>
      <c r="O38" s="88">
        <v>6.5256239265068503</v>
      </c>
    </row>
    <row r="39" spans="1:15" s="1" customFormat="1" x14ac:dyDescent="0.3">
      <c r="A39" s="274"/>
      <c r="B39" s="262"/>
      <c r="C39" s="259"/>
      <c r="D39" s="73" t="s">
        <v>150</v>
      </c>
      <c r="E39" s="135" t="s">
        <v>162</v>
      </c>
      <c r="F39" s="86">
        <v>1189.1606999999999</v>
      </c>
      <c r="G39" s="87">
        <v>1496.4375</v>
      </c>
      <c r="H39" s="87">
        <v>1921.1498999999999</v>
      </c>
      <c r="I39" s="87">
        <v>1684.2238</v>
      </c>
      <c r="J39" s="87">
        <v>1761.2617</v>
      </c>
      <c r="K39" s="87">
        <v>2112.3676999999998</v>
      </c>
      <c r="L39" s="87">
        <v>618.78449999999998</v>
      </c>
      <c r="M39" s="87">
        <v>200.7688</v>
      </c>
      <c r="N39" s="87">
        <v>86.094999999999999</v>
      </c>
      <c r="O39" s="88">
        <v>6.5255999999999998</v>
      </c>
    </row>
    <row r="40" spans="1:15" s="3" customFormat="1" x14ac:dyDescent="0.3">
      <c r="A40" s="274"/>
      <c r="B40" s="262"/>
      <c r="C40" s="259"/>
      <c r="D40" s="73" t="s">
        <v>151</v>
      </c>
      <c r="E40" s="135" t="s">
        <v>139</v>
      </c>
      <c r="F40" s="86">
        <v>53.060456767732497</v>
      </c>
      <c r="G40" s="87">
        <v>26.530228383866302</v>
      </c>
      <c r="H40" s="87">
        <v>26.530228383866302</v>
      </c>
      <c r="I40" s="87">
        <v>26.530228383866302</v>
      </c>
      <c r="J40" s="87">
        <v>26.530228383866302</v>
      </c>
      <c r="K40" s="87">
        <v>0</v>
      </c>
      <c r="L40" s="87">
        <v>0</v>
      </c>
      <c r="M40" s="87">
        <v>0</v>
      </c>
      <c r="N40" s="87">
        <v>0</v>
      </c>
      <c r="O40" s="88">
        <v>0</v>
      </c>
    </row>
    <row r="41" spans="1:15" s="3" customFormat="1" x14ac:dyDescent="0.3">
      <c r="A41" s="274"/>
      <c r="B41" s="263"/>
      <c r="C41" s="259"/>
      <c r="D41" s="73" t="s">
        <v>152</v>
      </c>
      <c r="E41" s="135" t="s">
        <v>139</v>
      </c>
      <c r="F41" s="86">
        <v>23.246342423987102</v>
      </c>
      <c r="G41" s="87">
        <v>11.623171211993601</v>
      </c>
      <c r="H41" s="87">
        <v>11.623171211993601</v>
      </c>
      <c r="I41" s="87">
        <v>11.623171211993601</v>
      </c>
      <c r="J41" s="87">
        <v>11.623171211993601</v>
      </c>
      <c r="K41" s="87">
        <v>0</v>
      </c>
      <c r="L41" s="87">
        <v>0</v>
      </c>
      <c r="M41" s="87">
        <v>0</v>
      </c>
      <c r="N41" s="87">
        <v>0</v>
      </c>
      <c r="O41" s="88">
        <v>0</v>
      </c>
    </row>
    <row r="42" spans="1:15" s="3" customFormat="1" x14ac:dyDescent="0.3">
      <c r="A42" s="274"/>
      <c r="B42" s="263"/>
      <c r="C42" s="259"/>
      <c r="D42" s="26" t="s">
        <v>27</v>
      </c>
      <c r="E42" s="135"/>
      <c r="F42" s="86">
        <v>6</v>
      </c>
      <c r="G42" s="87">
        <v>7</v>
      </c>
      <c r="H42" s="87">
        <v>4</v>
      </c>
      <c r="I42" s="87">
        <v>5</v>
      </c>
      <c r="J42" s="87">
        <v>4</v>
      </c>
      <c r="K42" s="87">
        <v>0</v>
      </c>
      <c r="L42" s="87">
        <v>0</v>
      </c>
      <c r="M42" s="87">
        <v>0</v>
      </c>
      <c r="N42" s="87">
        <v>0</v>
      </c>
      <c r="O42" s="88">
        <v>0</v>
      </c>
    </row>
    <row r="43" spans="1:15" s="1" customFormat="1" ht="15" thickBot="1" x14ac:dyDescent="0.35">
      <c r="A43" s="274"/>
      <c r="B43" s="264"/>
      <c r="C43" s="260"/>
      <c r="D43" s="30" t="s">
        <v>25</v>
      </c>
      <c r="E43" s="136"/>
      <c r="F43" s="92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4">
        <v>0</v>
      </c>
    </row>
    <row r="44" spans="1:15" s="1" customFormat="1" x14ac:dyDescent="0.3">
      <c r="A44" s="274"/>
      <c r="B44" s="276" t="s">
        <v>63</v>
      </c>
      <c r="C44" s="285">
        <v>0.3</v>
      </c>
      <c r="D44" s="72" t="s">
        <v>141</v>
      </c>
      <c r="E44" s="134" t="s">
        <v>139</v>
      </c>
      <c r="F44" s="80">
        <v>24.239985197089418</v>
      </c>
      <c r="G44" s="81">
        <v>40.229381383161964</v>
      </c>
      <c r="H44" s="81">
        <v>49.44863239086142</v>
      </c>
      <c r="I44" s="81">
        <v>49.946636363677982</v>
      </c>
      <c r="J44" s="81">
        <v>49.585591835616079</v>
      </c>
      <c r="K44" s="81">
        <v>50.103035084213644</v>
      </c>
      <c r="L44" s="81">
        <v>28.527225292370453</v>
      </c>
      <c r="M44" s="81">
        <v>14.659903595180012</v>
      </c>
      <c r="N44" s="81">
        <v>8.0742474152337937</v>
      </c>
      <c r="O44" s="82">
        <v>4.6512607588670827</v>
      </c>
    </row>
    <row r="45" spans="1:15" s="1" customFormat="1" x14ac:dyDescent="0.3">
      <c r="A45" s="274"/>
      <c r="B45" s="277"/>
      <c r="C45" s="286"/>
      <c r="D45" s="73" t="s">
        <v>142</v>
      </c>
      <c r="E45" s="135" t="s">
        <v>139</v>
      </c>
      <c r="F45" s="83">
        <v>1.663262678857502</v>
      </c>
      <c r="G45" s="84">
        <v>3.0352846668460316</v>
      </c>
      <c r="H45" s="84">
        <v>3.8669837245926191</v>
      </c>
      <c r="I45" s="84">
        <v>3.8904815529604311</v>
      </c>
      <c r="J45" s="84">
        <v>3.8534483032613149</v>
      </c>
      <c r="K45" s="84">
        <v>3.9181011411780182</v>
      </c>
      <c r="L45" s="84">
        <v>2.0315987659601804</v>
      </c>
      <c r="M45" s="84">
        <v>0.82505082367073779</v>
      </c>
      <c r="N45" s="84">
        <v>0.26198402947614691</v>
      </c>
      <c r="O45" s="85">
        <v>0</v>
      </c>
    </row>
    <row r="46" spans="1:15" s="1" customFormat="1" x14ac:dyDescent="0.3">
      <c r="A46" s="274"/>
      <c r="B46" s="277"/>
      <c r="C46" s="286"/>
      <c r="D46" s="73" t="s">
        <v>143</v>
      </c>
      <c r="E46" s="135" t="s">
        <v>162</v>
      </c>
      <c r="F46" s="86">
        <v>2822.105238110506</v>
      </c>
      <c r="G46" s="87">
        <v>4745.9824383211662</v>
      </c>
      <c r="H46" s="87">
        <v>5980.0746554739389</v>
      </c>
      <c r="I46" s="87">
        <v>6152.1384209895577</v>
      </c>
      <c r="J46" s="87">
        <v>6198.3973031663181</v>
      </c>
      <c r="K46" s="87">
        <v>6428.8090525834823</v>
      </c>
      <c r="L46" s="87">
        <v>3706.8841594750011</v>
      </c>
      <c r="M46" s="87">
        <v>1936.9814293933903</v>
      </c>
      <c r="N46" s="87">
        <v>1091.6627448380298</v>
      </c>
      <c r="O46" s="88">
        <v>643.09952276020749</v>
      </c>
    </row>
    <row r="47" spans="1:15" s="1" customFormat="1" x14ac:dyDescent="0.3">
      <c r="A47" s="274"/>
      <c r="B47" s="277"/>
      <c r="C47" s="286"/>
      <c r="D47" s="73" t="s">
        <v>144</v>
      </c>
      <c r="E47" s="135" t="s">
        <v>162</v>
      </c>
      <c r="F47" s="86">
        <v>122.13255565935629</v>
      </c>
      <c r="G47" s="87">
        <v>227.31108216566648</v>
      </c>
      <c r="H47" s="87">
        <v>294.15141330752067</v>
      </c>
      <c r="I47" s="87">
        <v>304.00634512941559</v>
      </c>
      <c r="J47" s="87">
        <v>309.07117603902435</v>
      </c>
      <c r="K47" s="87">
        <v>317.50571247903616</v>
      </c>
      <c r="L47" s="87">
        <v>168.12399927477179</v>
      </c>
      <c r="M47" s="87">
        <v>70.18045798101322</v>
      </c>
      <c r="N47" s="87">
        <v>22.41974262998588</v>
      </c>
      <c r="O47" s="88">
        <v>0</v>
      </c>
    </row>
    <row r="48" spans="1:15" s="1" customFormat="1" x14ac:dyDescent="0.3">
      <c r="A48" s="274"/>
      <c r="B48" s="277"/>
      <c r="C48" s="286"/>
      <c r="D48" s="73" t="s">
        <v>145</v>
      </c>
      <c r="E48" s="135" t="s">
        <v>162</v>
      </c>
      <c r="F48" s="86">
        <v>347.4852108693708</v>
      </c>
      <c r="G48" s="87">
        <v>391.31130596062695</v>
      </c>
      <c r="H48" s="87">
        <v>422.61053016692227</v>
      </c>
      <c r="I48" s="87">
        <v>429.92788119924438</v>
      </c>
      <c r="J48" s="87">
        <v>437.81320063758113</v>
      </c>
      <c r="K48" s="87">
        <v>447.74280709013993</v>
      </c>
      <c r="L48" s="87">
        <v>402.87821045124883</v>
      </c>
      <c r="M48" s="87">
        <v>375.35990536020438</v>
      </c>
      <c r="N48" s="87">
        <v>364.65445138606628</v>
      </c>
      <c r="O48" s="88">
        <v>364.17198865947319</v>
      </c>
    </row>
    <row r="49" spans="1:15" s="1" customFormat="1" x14ac:dyDescent="0.3">
      <c r="A49" s="274"/>
      <c r="B49" s="277"/>
      <c r="C49" s="286"/>
      <c r="D49" s="73" t="s">
        <v>146</v>
      </c>
      <c r="E49" s="135" t="s">
        <v>162</v>
      </c>
      <c r="F49" s="86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8">
        <v>0</v>
      </c>
    </row>
    <row r="50" spans="1:15" s="1" customFormat="1" x14ac:dyDescent="0.3">
      <c r="A50" s="274"/>
      <c r="B50" s="277"/>
      <c r="C50" s="286"/>
      <c r="D50" s="73" t="s">
        <v>147</v>
      </c>
      <c r="E50" s="135" t="s">
        <v>162</v>
      </c>
      <c r="F50" s="86">
        <v>736.69716372404184</v>
      </c>
      <c r="G50" s="87">
        <v>852.10125153724255</v>
      </c>
      <c r="H50" s="87">
        <v>578.55519211084913</v>
      </c>
      <c r="I50" s="87">
        <v>693.92621368456901</v>
      </c>
      <c r="J50" s="87">
        <v>602.50823809357121</v>
      </c>
      <c r="K50" s="87">
        <v>0</v>
      </c>
      <c r="L50" s="87">
        <v>0</v>
      </c>
      <c r="M50" s="87">
        <v>0</v>
      </c>
      <c r="N50" s="87">
        <v>0</v>
      </c>
      <c r="O50" s="88">
        <v>0</v>
      </c>
    </row>
    <row r="51" spans="1:15" s="1" customFormat="1" x14ac:dyDescent="0.3">
      <c r="A51" s="274"/>
      <c r="B51" s="277"/>
      <c r="C51" s="286"/>
      <c r="D51" s="73" t="s">
        <v>148</v>
      </c>
      <c r="E51" s="135" t="s">
        <v>162</v>
      </c>
      <c r="F51" s="86">
        <v>418.83333459530746</v>
      </c>
      <c r="G51" s="87">
        <v>1927.1742510414279</v>
      </c>
      <c r="H51" s="87">
        <v>2954.9044163914227</v>
      </c>
      <c r="I51" s="87">
        <v>3274.2826149364441</v>
      </c>
      <c r="J51" s="87">
        <v>3374.5031658307948</v>
      </c>
      <c r="K51" s="87">
        <v>3725.136798774548</v>
      </c>
      <c r="L51" s="87">
        <v>2735.3558676191178</v>
      </c>
      <c r="M51" s="87">
        <v>1393.7205888067899</v>
      </c>
      <c r="N51" s="87">
        <v>652.81885523605729</v>
      </c>
      <c r="O51" s="88">
        <v>272.01324554095106</v>
      </c>
    </row>
    <row r="52" spans="1:15" s="1" customFormat="1" x14ac:dyDescent="0.3">
      <c r="A52" s="274"/>
      <c r="B52" s="277"/>
      <c r="C52" s="286"/>
      <c r="D52" s="73" t="s">
        <v>149</v>
      </c>
      <c r="E52" s="135" t="s">
        <v>162</v>
      </c>
      <c r="F52" s="86">
        <v>2173.0198525301676</v>
      </c>
      <c r="G52" s="87">
        <v>2643.5342507108853</v>
      </c>
      <c r="H52" s="87">
        <v>2898.2605891550343</v>
      </c>
      <c r="I52" s="87">
        <v>2721.3039647330197</v>
      </c>
      <c r="J52" s="87">
        <v>2727.4435926400552</v>
      </c>
      <c r="K52" s="87">
        <v>2550.625865079071</v>
      </c>
      <c r="L52" s="87">
        <v>746.4212455448494</v>
      </c>
      <c r="M52" s="87">
        <v>242.14007266279543</v>
      </c>
      <c r="N52" s="87">
        <v>103.8582965450799</v>
      </c>
      <c r="O52" s="88">
        <v>7.8709837308239905</v>
      </c>
    </row>
    <row r="53" spans="1:15" s="1" customFormat="1" x14ac:dyDescent="0.3">
      <c r="A53" s="274"/>
      <c r="B53" s="277"/>
      <c r="C53" s="286"/>
      <c r="D53" s="73" t="s">
        <v>150</v>
      </c>
      <c r="E53" s="135" t="s">
        <v>162</v>
      </c>
      <c r="F53" s="86">
        <v>1434.7789065681588</v>
      </c>
      <c r="G53" s="87">
        <v>1797.5804833856378</v>
      </c>
      <c r="H53" s="87">
        <v>2317.9154923203982</v>
      </c>
      <c r="I53" s="87">
        <v>2037.1140361885723</v>
      </c>
      <c r="J53" s="87">
        <v>2121.1499991102778</v>
      </c>
      <c r="K53" s="87">
        <v>2538.2810488580176</v>
      </c>
      <c r="L53" s="87">
        <v>746.57646270292344</v>
      </c>
      <c r="M53" s="87">
        <v>241.81144994723792</v>
      </c>
      <c r="N53" s="87">
        <v>103.79721323955521</v>
      </c>
      <c r="O53" s="88">
        <v>7.8885467414509476</v>
      </c>
    </row>
    <row r="54" spans="1:15" s="1" customFormat="1" x14ac:dyDescent="0.3">
      <c r="A54" s="274"/>
      <c r="B54" s="277"/>
      <c r="C54" s="286"/>
      <c r="D54" s="73" t="s">
        <v>151</v>
      </c>
      <c r="E54" s="135" t="s">
        <v>139</v>
      </c>
      <c r="F54" s="86">
        <v>63.976848425862848</v>
      </c>
      <c r="G54" s="87">
        <v>32.075882116786154</v>
      </c>
      <c r="H54" s="87">
        <v>31.847006623835483</v>
      </c>
      <c r="I54" s="87">
        <v>32.035508531729583</v>
      </c>
      <c r="J54" s="87">
        <v>31.906825117312355</v>
      </c>
      <c r="K54" s="87">
        <v>0</v>
      </c>
      <c r="L54" s="87">
        <v>0</v>
      </c>
      <c r="M54" s="87">
        <v>0</v>
      </c>
      <c r="N54" s="87">
        <v>0</v>
      </c>
      <c r="O54" s="88">
        <v>0</v>
      </c>
    </row>
    <row r="55" spans="1:15" s="1" customFormat="1" x14ac:dyDescent="0.3">
      <c r="A55" s="274"/>
      <c r="B55" s="277"/>
      <c r="C55" s="286"/>
      <c r="D55" s="73" t="s">
        <v>152</v>
      </c>
      <c r="E55" s="135" t="s">
        <v>139</v>
      </c>
      <c r="F55" s="86">
        <v>28.119142148747652</v>
      </c>
      <c r="G55" s="87">
        <v>13.948264537383201</v>
      </c>
      <c r="H55" s="87">
        <v>13.978336844538431</v>
      </c>
      <c r="I55" s="87">
        <v>13.998908116225103</v>
      </c>
      <c r="J55" s="87">
        <v>13.964643356041858</v>
      </c>
      <c r="K55" s="87">
        <v>0</v>
      </c>
      <c r="L55" s="87">
        <v>0</v>
      </c>
      <c r="M55" s="87">
        <v>0</v>
      </c>
      <c r="N55" s="87">
        <v>0</v>
      </c>
      <c r="O55" s="88">
        <v>0</v>
      </c>
    </row>
    <row r="56" spans="1:15" s="1" customFormat="1" x14ac:dyDescent="0.3">
      <c r="A56" s="274"/>
      <c r="B56" s="277"/>
      <c r="C56" s="286"/>
      <c r="D56" s="26" t="s">
        <v>27</v>
      </c>
      <c r="E56" s="135"/>
      <c r="F56" s="86">
        <v>7.2481581739812331</v>
      </c>
      <c r="G56" s="87">
        <v>8.4192434191476124</v>
      </c>
      <c r="H56" s="87">
        <v>4.8114873161610854</v>
      </c>
      <c r="I56" s="87">
        <v>6.033829979959088</v>
      </c>
      <c r="J56" s="87">
        <v>4.8375765684955807</v>
      </c>
      <c r="K56" s="87">
        <v>0</v>
      </c>
      <c r="L56" s="87">
        <v>0</v>
      </c>
      <c r="M56" s="87">
        <v>0</v>
      </c>
      <c r="N56" s="87">
        <v>0</v>
      </c>
      <c r="O56" s="88">
        <v>0</v>
      </c>
    </row>
    <row r="57" spans="1:15" s="1" customFormat="1" ht="15" thickBot="1" x14ac:dyDescent="0.35">
      <c r="A57" s="274"/>
      <c r="B57" s="278"/>
      <c r="C57" s="287"/>
      <c r="D57" s="30" t="s">
        <v>25</v>
      </c>
      <c r="E57" s="136"/>
      <c r="F57" s="92">
        <v>0</v>
      </c>
      <c r="G57" s="93">
        <v>0</v>
      </c>
      <c r="H57" s="93">
        <v>0</v>
      </c>
      <c r="I57" s="93"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4">
        <v>0</v>
      </c>
    </row>
    <row r="58" spans="1:15" s="1" customFormat="1" x14ac:dyDescent="0.3">
      <c r="A58" s="274"/>
      <c r="B58" s="279" t="s">
        <v>61</v>
      </c>
      <c r="C58" s="258">
        <v>0.6</v>
      </c>
      <c r="D58" s="72" t="s">
        <v>141</v>
      </c>
      <c r="E58" s="134" t="s">
        <v>139</v>
      </c>
      <c r="F58" s="80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82">
        <v>0</v>
      </c>
    </row>
    <row r="59" spans="1:15" s="1" customFormat="1" x14ac:dyDescent="0.3">
      <c r="A59" s="274"/>
      <c r="B59" s="280"/>
      <c r="C59" s="259"/>
      <c r="D59" s="73" t="s">
        <v>142</v>
      </c>
      <c r="E59" s="135" t="s">
        <v>139</v>
      </c>
      <c r="F59" s="83">
        <v>0</v>
      </c>
      <c r="G59" s="84">
        <v>0</v>
      </c>
      <c r="H59" s="84">
        <v>0</v>
      </c>
      <c r="I59" s="84">
        <v>0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  <c r="O59" s="85">
        <v>0</v>
      </c>
    </row>
    <row r="60" spans="1:15" s="1" customFormat="1" x14ac:dyDescent="0.3">
      <c r="A60" s="274"/>
      <c r="B60" s="280"/>
      <c r="C60" s="259"/>
      <c r="D60" s="73" t="s">
        <v>143</v>
      </c>
      <c r="E60" s="135" t="s">
        <v>162</v>
      </c>
      <c r="F60" s="86">
        <v>0</v>
      </c>
      <c r="G60" s="87">
        <v>0</v>
      </c>
      <c r="H60" s="87">
        <v>0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8">
        <v>0</v>
      </c>
    </row>
    <row r="61" spans="1:15" s="1" customFormat="1" x14ac:dyDescent="0.3">
      <c r="A61" s="274"/>
      <c r="B61" s="280"/>
      <c r="C61" s="259"/>
      <c r="D61" s="73" t="s">
        <v>144</v>
      </c>
      <c r="E61" s="135" t="s">
        <v>162</v>
      </c>
      <c r="F61" s="86">
        <v>0</v>
      </c>
      <c r="G61" s="87">
        <v>0</v>
      </c>
      <c r="H61" s="87">
        <v>0</v>
      </c>
      <c r="I61" s="87">
        <v>0</v>
      </c>
      <c r="J61" s="87">
        <v>0</v>
      </c>
      <c r="K61" s="87">
        <v>0</v>
      </c>
      <c r="L61" s="87">
        <v>0</v>
      </c>
      <c r="M61" s="87">
        <v>0</v>
      </c>
      <c r="N61" s="87">
        <v>0</v>
      </c>
      <c r="O61" s="88">
        <v>0</v>
      </c>
    </row>
    <row r="62" spans="1:15" s="1" customFormat="1" x14ac:dyDescent="0.3">
      <c r="A62" s="274"/>
      <c r="B62" s="280"/>
      <c r="C62" s="259"/>
      <c r="D62" s="73" t="s">
        <v>145</v>
      </c>
      <c r="E62" s="135" t="s">
        <v>162</v>
      </c>
      <c r="F62" s="86">
        <v>0</v>
      </c>
      <c r="G62" s="87">
        <v>0</v>
      </c>
      <c r="H62" s="87">
        <v>0</v>
      </c>
      <c r="I62" s="87">
        <v>0</v>
      </c>
      <c r="J62" s="87">
        <v>0</v>
      </c>
      <c r="K62" s="87">
        <v>0</v>
      </c>
      <c r="L62" s="87">
        <v>0</v>
      </c>
      <c r="M62" s="87">
        <v>0</v>
      </c>
      <c r="N62" s="87">
        <v>0</v>
      </c>
      <c r="O62" s="88">
        <v>0</v>
      </c>
    </row>
    <row r="63" spans="1:15" s="1" customFormat="1" x14ac:dyDescent="0.3">
      <c r="A63" s="274"/>
      <c r="B63" s="280"/>
      <c r="C63" s="259"/>
      <c r="D63" s="73" t="s">
        <v>146</v>
      </c>
      <c r="E63" s="135" t="s">
        <v>162</v>
      </c>
      <c r="F63" s="86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8">
        <v>0</v>
      </c>
    </row>
    <row r="64" spans="1:15" s="1" customFormat="1" x14ac:dyDescent="0.3">
      <c r="A64" s="274"/>
      <c r="B64" s="280"/>
      <c r="C64" s="259"/>
      <c r="D64" s="73" t="s">
        <v>147</v>
      </c>
      <c r="E64" s="135" t="s">
        <v>162</v>
      </c>
      <c r="F64" s="86">
        <v>736.69716372404184</v>
      </c>
      <c r="G64" s="87">
        <v>0</v>
      </c>
      <c r="H64" s="87">
        <v>0</v>
      </c>
      <c r="I64" s="87">
        <v>0</v>
      </c>
      <c r="J64" s="87">
        <v>0</v>
      </c>
      <c r="K64" s="87">
        <v>0</v>
      </c>
      <c r="L64" s="87">
        <v>0</v>
      </c>
      <c r="M64" s="87">
        <v>0</v>
      </c>
      <c r="N64" s="87">
        <v>0</v>
      </c>
      <c r="O64" s="88">
        <v>0</v>
      </c>
    </row>
    <row r="65" spans="1:15" s="1" customFormat="1" x14ac:dyDescent="0.3">
      <c r="A65" s="274"/>
      <c r="B65" s="280"/>
      <c r="C65" s="259"/>
      <c r="D65" s="73" t="s">
        <v>148</v>
      </c>
      <c r="E65" s="135" t="s">
        <v>162</v>
      </c>
      <c r="F65" s="86">
        <v>-302.04583712685712</v>
      </c>
      <c r="G65" s="87">
        <v>0</v>
      </c>
      <c r="H65" s="87">
        <v>0</v>
      </c>
      <c r="I65" s="87">
        <v>0</v>
      </c>
      <c r="J65" s="87">
        <v>0</v>
      </c>
      <c r="K65" s="87">
        <v>0</v>
      </c>
      <c r="L65" s="87">
        <v>0</v>
      </c>
      <c r="M65" s="87">
        <v>0</v>
      </c>
      <c r="N65" s="87">
        <v>0</v>
      </c>
      <c r="O65" s="88">
        <v>0</v>
      </c>
    </row>
    <row r="66" spans="1:15" s="1" customFormat="1" x14ac:dyDescent="0.3">
      <c r="A66" s="274"/>
      <c r="B66" s="280"/>
      <c r="C66" s="259"/>
      <c r="D66" s="73" t="s">
        <v>149</v>
      </c>
      <c r="E66" s="135" t="s">
        <v>162</v>
      </c>
      <c r="F66" s="86">
        <v>-302.04583712685712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v>0</v>
      </c>
      <c r="O66" s="88">
        <v>0</v>
      </c>
    </row>
    <row r="67" spans="1:15" s="1" customFormat="1" x14ac:dyDescent="0.3">
      <c r="A67" s="274"/>
      <c r="B67" s="280"/>
      <c r="C67" s="259"/>
      <c r="D67" s="73" t="s">
        <v>150</v>
      </c>
      <c r="E67" s="135" t="s">
        <v>162</v>
      </c>
      <c r="F67" s="86">
        <v>-434.65132659718472</v>
      </c>
      <c r="G67" s="87">
        <v>0</v>
      </c>
      <c r="H67" s="87">
        <v>0</v>
      </c>
      <c r="I67" s="87">
        <v>0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88">
        <v>0</v>
      </c>
    </row>
    <row r="68" spans="1:15" s="1" customFormat="1" x14ac:dyDescent="0.3">
      <c r="A68" s="274"/>
      <c r="B68" s="280"/>
      <c r="C68" s="259"/>
      <c r="D68" s="73" t="s">
        <v>151</v>
      </c>
      <c r="E68" s="135" t="s">
        <v>139</v>
      </c>
      <c r="F68" s="86">
        <v>0.13656762067698536</v>
      </c>
      <c r="G68" s="87">
        <v>0</v>
      </c>
      <c r="H68" s="87">
        <v>0</v>
      </c>
      <c r="I68" s="87">
        <v>0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8">
        <v>0</v>
      </c>
    </row>
    <row r="69" spans="1:15" s="1" customFormat="1" x14ac:dyDescent="0.3">
      <c r="A69" s="274"/>
      <c r="B69" s="280"/>
      <c r="C69" s="259"/>
      <c r="D69" s="73" t="s">
        <v>152</v>
      </c>
      <c r="E69" s="135" t="s">
        <v>139</v>
      </c>
      <c r="F69" s="86">
        <v>0.35018455595068371</v>
      </c>
      <c r="G69" s="87">
        <v>0</v>
      </c>
      <c r="H69" s="87">
        <v>0</v>
      </c>
      <c r="I69" s="87">
        <v>0</v>
      </c>
      <c r="J69" s="87">
        <v>0</v>
      </c>
      <c r="K69" s="87">
        <v>0</v>
      </c>
      <c r="L69" s="87">
        <v>0</v>
      </c>
      <c r="M69" s="87">
        <v>0</v>
      </c>
      <c r="N69" s="87">
        <v>0</v>
      </c>
      <c r="O69" s="88">
        <v>0</v>
      </c>
    </row>
    <row r="70" spans="1:15" s="1" customFormat="1" x14ac:dyDescent="0.3">
      <c r="A70" s="274"/>
      <c r="B70" s="280"/>
      <c r="C70" s="259"/>
      <c r="D70" s="26" t="s">
        <v>27</v>
      </c>
      <c r="E70" s="135"/>
      <c r="F70" s="86">
        <v>2</v>
      </c>
      <c r="G70" s="87">
        <v>2</v>
      </c>
      <c r="H70" s="87"/>
      <c r="I70" s="87"/>
      <c r="J70" s="87"/>
      <c r="K70" s="87"/>
      <c r="L70" s="87"/>
      <c r="M70" s="87"/>
      <c r="N70" s="87"/>
      <c r="O70" s="88"/>
    </row>
    <row r="71" spans="1:15" s="1" customFormat="1" ht="15" thickBot="1" x14ac:dyDescent="0.35">
      <c r="A71" s="275"/>
      <c r="B71" s="281"/>
      <c r="C71" s="260"/>
      <c r="D71" s="30" t="s">
        <v>25</v>
      </c>
      <c r="E71" s="136"/>
      <c r="F71" s="92">
        <v>12</v>
      </c>
      <c r="G71" s="93">
        <v>12</v>
      </c>
      <c r="H71" s="93"/>
      <c r="I71" s="93"/>
      <c r="J71" s="93"/>
      <c r="K71" s="93"/>
      <c r="L71" s="93"/>
      <c r="M71" s="93"/>
      <c r="N71" s="93"/>
      <c r="O71" s="94"/>
    </row>
    <row r="72" spans="1:15" s="1" customFormat="1" x14ac:dyDescent="0.3">
      <c r="A72" s="282" t="s">
        <v>113</v>
      </c>
      <c r="B72" s="270" t="s">
        <v>13</v>
      </c>
      <c r="C72" s="258">
        <v>0.3</v>
      </c>
      <c r="D72" s="72" t="s">
        <v>141</v>
      </c>
      <c r="E72" s="134" t="s">
        <v>139</v>
      </c>
      <c r="F72" s="80">
        <v>15.729675000000002</v>
      </c>
      <c r="G72" s="81">
        <v>26.001606790256918</v>
      </c>
      <c r="H72" s="81">
        <v>32.073408502127926</v>
      </c>
      <c r="I72" s="81">
        <v>32.346278673610513</v>
      </c>
      <c r="J72" s="81">
        <v>32.162457506536505</v>
      </c>
      <c r="K72" s="81">
        <v>32.457549393526214</v>
      </c>
      <c r="L72" s="81">
        <v>18.458831819500176</v>
      </c>
      <c r="M72" s="81">
        <v>9.4655523060718618</v>
      </c>
      <c r="N72" s="81">
        <v>5.2352081882734298</v>
      </c>
      <c r="O72" s="82">
        <v>3.0052132142532475</v>
      </c>
    </row>
    <row r="73" spans="1:15" s="1" customFormat="1" x14ac:dyDescent="0.3">
      <c r="A73" s="283"/>
      <c r="B73" s="266"/>
      <c r="C73" s="259"/>
      <c r="D73" s="73" t="s">
        <v>142</v>
      </c>
      <c r="E73" s="135" t="s">
        <v>139</v>
      </c>
      <c r="F73" s="83">
        <v>1.0785385000000027</v>
      </c>
      <c r="G73" s="84">
        <v>1.9679925884889271</v>
      </c>
      <c r="H73" s="84">
        <v>2.4949954035177524</v>
      </c>
      <c r="I73" s="84">
        <v>2.5186441517129103</v>
      </c>
      <c r="J73" s="84">
        <v>2.502712983899825</v>
      </c>
      <c r="K73" s="84">
        <v>2.5275076141056068</v>
      </c>
      <c r="L73" s="84">
        <v>1.3150654243566842</v>
      </c>
      <c r="M73" s="84">
        <v>0.53564786652622987</v>
      </c>
      <c r="N73" s="84">
        <v>0.16901804298369744</v>
      </c>
      <c r="O73" s="85">
        <v>0</v>
      </c>
    </row>
    <row r="74" spans="1:15" s="1" customFormat="1" x14ac:dyDescent="0.3">
      <c r="A74" s="283"/>
      <c r="B74" s="266"/>
      <c r="C74" s="259"/>
      <c r="D74" s="73" t="s">
        <v>143</v>
      </c>
      <c r="E74" s="135" t="s">
        <v>162</v>
      </c>
      <c r="F74" s="86">
        <v>1819.4778072665999</v>
      </c>
      <c r="G74" s="87">
        <v>3067.8023187578756</v>
      </c>
      <c r="H74" s="87">
        <v>3859.8681736226276</v>
      </c>
      <c r="I74" s="87">
        <v>3970.5608155334162</v>
      </c>
      <c r="J74" s="87">
        <v>4026.956383180981</v>
      </c>
      <c r="K74" s="87">
        <v>4145.1819532083709</v>
      </c>
      <c r="L74" s="87">
        <v>2404.5413878897789</v>
      </c>
      <c r="M74" s="87">
        <v>1257.6916433164433</v>
      </c>
      <c r="N74" s="87">
        <v>709.51624628321895</v>
      </c>
      <c r="O74" s="88">
        <v>415.43573298775004</v>
      </c>
    </row>
    <row r="75" spans="1:15" s="1" customFormat="1" x14ac:dyDescent="0.3">
      <c r="A75" s="283"/>
      <c r="B75" s="266"/>
      <c r="C75" s="259"/>
      <c r="D75" s="73" t="s">
        <v>144</v>
      </c>
      <c r="E75" s="135" t="s">
        <v>162</v>
      </c>
      <c r="F75" s="86">
        <v>79.33729206000001</v>
      </c>
      <c r="G75" s="87">
        <v>147.71752369197876</v>
      </c>
      <c r="H75" s="87">
        <v>191.01984208780357</v>
      </c>
      <c r="I75" s="87">
        <v>196.68702700068474</v>
      </c>
      <c r="J75" s="87">
        <v>199.3517819587905</v>
      </c>
      <c r="K75" s="87">
        <v>205.35331579302772</v>
      </c>
      <c r="L75" s="87">
        <v>108.98250305822023</v>
      </c>
      <c r="M75" s="87">
        <v>45.278180882892912</v>
      </c>
      <c r="N75" s="87">
        <v>14.572794182425676</v>
      </c>
      <c r="O75" s="88">
        <v>0</v>
      </c>
    </row>
    <row r="76" spans="1:15" s="1" customFormat="1" x14ac:dyDescent="0.3">
      <c r="A76" s="283"/>
      <c r="B76" s="266"/>
      <c r="C76" s="259"/>
      <c r="D76" s="73" t="s">
        <v>145</v>
      </c>
      <c r="E76" s="135" t="s">
        <v>162</v>
      </c>
      <c r="F76" s="86">
        <v>225.19444662509031</v>
      </c>
      <c r="G76" s="87">
        <v>253.42163360401213</v>
      </c>
      <c r="H76" s="87">
        <v>272.79932193066077</v>
      </c>
      <c r="I76" s="87">
        <v>278.9110682908493</v>
      </c>
      <c r="J76" s="87">
        <v>284.03869659800233</v>
      </c>
      <c r="K76" s="87">
        <v>290.45340911697787</v>
      </c>
      <c r="L76" s="87">
        <v>260.5656602129194</v>
      </c>
      <c r="M76" s="87">
        <v>242.38280646193692</v>
      </c>
      <c r="N76" s="87">
        <v>236.00600504478584</v>
      </c>
      <c r="O76" s="88">
        <v>234.8212773349334</v>
      </c>
    </row>
    <row r="77" spans="1:15" s="1" customFormat="1" x14ac:dyDescent="0.3">
      <c r="A77" s="283"/>
      <c r="B77" s="266"/>
      <c r="C77" s="259"/>
      <c r="D77" s="73" t="s">
        <v>146</v>
      </c>
      <c r="E77" s="135" t="s">
        <v>162</v>
      </c>
      <c r="F77" s="86">
        <v>0</v>
      </c>
      <c r="G77" s="87">
        <v>0</v>
      </c>
      <c r="H77" s="87">
        <v>0</v>
      </c>
      <c r="I77" s="87">
        <v>0</v>
      </c>
      <c r="J77" s="87">
        <v>0</v>
      </c>
      <c r="K77" s="87">
        <v>0</v>
      </c>
      <c r="L77" s="87">
        <v>0</v>
      </c>
      <c r="M77" s="87">
        <v>0</v>
      </c>
      <c r="N77" s="87">
        <v>0</v>
      </c>
      <c r="O77" s="88">
        <v>0</v>
      </c>
    </row>
    <row r="78" spans="1:15" s="1" customFormat="1" x14ac:dyDescent="0.3">
      <c r="A78" s="283"/>
      <c r="B78" s="266"/>
      <c r="C78" s="259"/>
      <c r="D78" s="73" t="s">
        <v>147</v>
      </c>
      <c r="E78" s="135" t="s">
        <v>162</v>
      </c>
      <c r="F78" s="86">
        <v>475.22504493451885</v>
      </c>
      <c r="G78" s="87">
        <v>550.35446896139808</v>
      </c>
      <c r="H78" s="87">
        <v>374.2410388937501</v>
      </c>
      <c r="I78" s="87">
        <v>450.00202969419286</v>
      </c>
      <c r="J78" s="87">
        <v>389.36037686505807</v>
      </c>
      <c r="K78" s="87">
        <v>0</v>
      </c>
      <c r="L78" s="87">
        <v>0</v>
      </c>
      <c r="M78" s="87">
        <v>0</v>
      </c>
      <c r="N78" s="87">
        <v>0</v>
      </c>
      <c r="O78" s="88">
        <v>0</v>
      </c>
    </row>
    <row r="79" spans="1:15" s="1" customFormat="1" x14ac:dyDescent="0.3">
      <c r="A79" s="283"/>
      <c r="B79" s="266"/>
      <c r="C79" s="259"/>
      <c r="D79" s="73" t="s">
        <v>148</v>
      </c>
      <c r="E79" s="135" t="s">
        <v>162</v>
      </c>
      <c r="F79" s="86">
        <v>270.85026907521024</v>
      </c>
      <c r="G79" s="87">
        <v>1244.5225047574177</v>
      </c>
      <c r="H79" s="87">
        <v>1905.3507369290082</v>
      </c>
      <c r="I79" s="87">
        <v>2124.640209756722</v>
      </c>
      <c r="J79" s="87">
        <v>2179.1249384331804</v>
      </c>
      <c r="K79" s="87">
        <v>2412.4350476987433</v>
      </c>
      <c r="L79" s="87">
        <v>1770.3063197466113</v>
      </c>
      <c r="M79" s="87">
        <v>903.98733501670631</v>
      </c>
      <c r="N79" s="87">
        <v>420.92897163968433</v>
      </c>
      <c r="O79" s="88">
        <v>175.52446899014197</v>
      </c>
    </row>
    <row r="80" spans="1:15" s="1" customFormat="1" x14ac:dyDescent="0.3">
      <c r="A80" s="283"/>
      <c r="B80" s="266"/>
      <c r="C80" s="259"/>
      <c r="D80" s="73" t="s">
        <v>149</v>
      </c>
      <c r="E80" s="135" t="s">
        <v>162</v>
      </c>
      <c r="F80" s="86">
        <v>1402.7703836263026</v>
      </c>
      <c r="G80" s="87">
        <v>1717.5757040884262</v>
      </c>
      <c r="H80" s="87">
        <v>1872.7379568507638</v>
      </c>
      <c r="I80" s="87">
        <v>1763.6965644865322</v>
      </c>
      <c r="J80" s="87">
        <v>1763.1445301085876</v>
      </c>
      <c r="K80" s="87">
        <v>1647.6468121856733</v>
      </c>
      <c r="L80" s="87">
        <v>482.65191098846753</v>
      </c>
      <c r="M80" s="87">
        <v>156.59968272069187</v>
      </c>
      <c r="N80" s="87">
        <v>67.154063781174003</v>
      </c>
      <c r="O80" s="88">
        <v>5.0899866626753436</v>
      </c>
    </row>
    <row r="81" spans="1:15" s="1" customFormat="1" x14ac:dyDescent="0.3">
      <c r="A81" s="283"/>
      <c r="B81" s="266"/>
      <c r="C81" s="259"/>
      <c r="D81" s="73" t="s">
        <v>150</v>
      </c>
      <c r="E81" s="135" t="s">
        <v>162</v>
      </c>
      <c r="F81" s="86">
        <v>927.545346</v>
      </c>
      <c r="G81" s="87">
        <v>1167.2212500000001</v>
      </c>
      <c r="H81" s="87">
        <v>1498.496922</v>
      </c>
      <c r="I81" s="87">
        <v>1313.6945640000001</v>
      </c>
      <c r="J81" s="87">
        <v>1373.784126</v>
      </c>
      <c r="K81" s="87">
        <v>1647.646806</v>
      </c>
      <c r="L81" s="87">
        <v>482.65190999999999</v>
      </c>
      <c r="M81" s="87">
        <v>156.59966400000002</v>
      </c>
      <c r="N81" s="87">
        <v>67.1541</v>
      </c>
      <c r="O81" s="88">
        <v>5.0899679999999998</v>
      </c>
    </row>
    <row r="82" spans="1:15" s="1" customFormat="1" x14ac:dyDescent="0.3">
      <c r="A82" s="283"/>
      <c r="B82" s="266"/>
      <c r="C82" s="259"/>
      <c r="D82" s="73" t="s">
        <v>151</v>
      </c>
      <c r="E82" s="135" t="s">
        <v>139</v>
      </c>
      <c r="F82" s="86">
        <v>41.387156278831348</v>
      </c>
      <c r="G82" s="87">
        <v>20.693578139415717</v>
      </c>
      <c r="H82" s="87">
        <v>20.693578139415717</v>
      </c>
      <c r="I82" s="87">
        <v>20.693578139415717</v>
      </c>
      <c r="J82" s="87">
        <v>20.693578139415717</v>
      </c>
      <c r="K82" s="87">
        <v>0</v>
      </c>
      <c r="L82" s="87">
        <v>0</v>
      </c>
      <c r="M82" s="87">
        <v>0</v>
      </c>
      <c r="N82" s="87">
        <v>0</v>
      </c>
      <c r="O82" s="88">
        <v>0</v>
      </c>
    </row>
    <row r="83" spans="1:15" s="1" customFormat="1" x14ac:dyDescent="0.3">
      <c r="A83" s="283"/>
      <c r="B83" s="267"/>
      <c r="C83" s="259"/>
      <c r="D83" s="73" t="s">
        <v>152</v>
      </c>
      <c r="E83" s="135" t="s">
        <v>139</v>
      </c>
      <c r="F83" s="86">
        <v>18.132147090709939</v>
      </c>
      <c r="G83" s="87">
        <v>9.0660735453550085</v>
      </c>
      <c r="H83" s="87">
        <v>9.0660735453550085</v>
      </c>
      <c r="I83" s="87">
        <v>9.0660735453550085</v>
      </c>
      <c r="J83" s="87">
        <v>9.0660735453550085</v>
      </c>
      <c r="K83" s="87">
        <v>0</v>
      </c>
      <c r="L83" s="87">
        <v>0</v>
      </c>
      <c r="M83" s="87">
        <v>0</v>
      </c>
      <c r="N83" s="87">
        <v>0</v>
      </c>
      <c r="O83" s="88">
        <v>0</v>
      </c>
    </row>
    <row r="84" spans="1:15" s="1" customFormat="1" x14ac:dyDescent="0.3">
      <c r="A84" s="283"/>
      <c r="B84" s="267"/>
      <c r="C84" s="259"/>
      <c r="D84" s="26" t="s">
        <v>27</v>
      </c>
      <c r="E84" s="135"/>
      <c r="F84" s="86">
        <v>4.68</v>
      </c>
      <c r="G84" s="87">
        <v>5.46</v>
      </c>
      <c r="H84" s="87">
        <v>3.12</v>
      </c>
      <c r="I84" s="87">
        <v>3.9000000000000004</v>
      </c>
      <c r="J84" s="87">
        <v>3.12</v>
      </c>
      <c r="K84" s="87">
        <v>0</v>
      </c>
      <c r="L84" s="87">
        <v>0</v>
      </c>
      <c r="M84" s="87">
        <v>0</v>
      </c>
      <c r="N84" s="87">
        <v>0</v>
      </c>
      <c r="O84" s="88">
        <v>0</v>
      </c>
    </row>
    <row r="85" spans="1:15" s="1" customFormat="1" ht="15" thickBot="1" x14ac:dyDescent="0.35">
      <c r="A85" s="283"/>
      <c r="B85" s="268"/>
      <c r="C85" s="260"/>
      <c r="D85" s="30" t="s">
        <v>25</v>
      </c>
      <c r="E85" s="136"/>
      <c r="F85" s="92">
        <v>10</v>
      </c>
      <c r="G85" s="93">
        <v>10</v>
      </c>
      <c r="H85" s="93">
        <v>10</v>
      </c>
      <c r="I85" s="93">
        <v>10</v>
      </c>
      <c r="J85" s="93">
        <v>10</v>
      </c>
      <c r="K85" s="93">
        <v>10</v>
      </c>
      <c r="L85" s="93">
        <v>10</v>
      </c>
      <c r="M85" s="93">
        <v>10</v>
      </c>
      <c r="N85" s="93">
        <v>10</v>
      </c>
      <c r="O85" s="93">
        <v>10</v>
      </c>
    </row>
    <row r="86" spans="1:15" s="1" customFormat="1" x14ac:dyDescent="0.3">
      <c r="A86" s="283"/>
      <c r="B86" s="270" t="s">
        <v>64</v>
      </c>
      <c r="C86" s="258">
        <v>0.5</v>
      </c>
      <c r="D86" s="72" t="s">
        <v>141</v>
      </c>
      <c r="E86" s="134" t="s">
        <v>139</v>
      </c>
      <c r="F86" s="80">
        <v>0</v>
      </c>
      <c r="G86" s="81">
        <v>0</v>
      </c>
      <c r="H86" s="81">
        <v>0</v>
      </c>
      <c r="I86" s="81">
        <v>0</v>
      </c>
      <c r="J86" s="81">
        <v>0</v>
      </c>
      <c r="K86" s="81">
        <v>0</v>
      </c>
      <c r="L86" s="81">
        <v>0</v>
      </c>
      <c r="M86" s="81">
        <v>0</v>
      </c>
      <c r="N86" s="81">
        <v>0</v>
      </c>
      <c r="O86" s="82">
        <v>0</v>
      </c>
    </row>
    <row r="87" spans="1:15" s="1" customFormat="1" x14ac:dyDescent="0.3">
      <c r="A87" s="283"/>
      <c r="B87" s="266"/>
      <c r="C87" s="259"/>
      <c r="D87" s="73" t="s">
        <v>142</v>
      </c>
      <c r="E87" s="135" t="s">
        <v>139</v>
      </c>
      <c r="F87" s="83">
        <v>0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0</v>
      </c>
      <c r="N87" s="84">
        <v>0</v>
      </c>
      <c r="O87" s="85">
        <v>0</v>
      </c>
    </row>
    <row r="88" spans="1:15" s="1" customFormat="1" x14ac:dyDescent="0.3">
      <c r="A88" s="283"/>
      <c r="B88" s="266"/>
      <c r="C88" s="259"/>
      <c r="D88" s="73" t="s">
        <v>143</v>
      </c>
      <c r="E88" s="135" t="s">
        <v>162</v>
      </c>
      <c r="F88" s="83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5">
        <v>0</v>
      </c>
    </row>
    <row r="89" spans="1:15" s="1" customFormat="1" x14ac:dyDescent="0.3">
      <c r="A89" s="283"/>
      <c r="B89" s="266"/>
      <c r="C89" s="259"/>
      <c r="D89" s="73" t="s">
        <v>144</v>
      </c>
      <c r="E89" s="135" t="s">
        <v>162</v>
      </c>
      <c r="F89" s="83">
        <v>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5">
        <v>0</v>
      </c>
    </row>
    <row r="90" spans="1:15" s="1" customFormat="1" x14ac:dyDescent="0.3">
      <c r="A90" s="283"/>
      <c r="B90" s="266"/>
      <c r="C90" s="259"/>
      <c r="D90" s="73" t="s">
        <v>145</v>
      </c>
      <c r="E90" s="135" t="s">
        <v>162</v>
      </c>
      <c r="F90" s="83"/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5">
        <v>0</v>
      </c>
    </row>
    <row r="91" spans="1:15" s="1" customFormat="1" x14ac:dyDescent="0.3">
      <c r="A91" s="283"/>
      <c r="B91" s="266"/>
      <c r="C91" s="259"/>
      <c r="D91" s="73" t="s">
        <v>146</v>
      </c>
      <c r="E91" s="135" t="s">
        <v>162</v>
      </c>
      <c r="F91" s="83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5">
        <v>0</v>
      </c>
    </row>
    <row r="92" spans="1:15" s="1" customFormat="1" x14ac:dyDescent="0.3">
      <c r="A92" s="283"/>
      <c r="B92" s="266"/>
      <c r="C92" s="259"/>
      <c r="D92" s="73" t="s">
        <v>147</v>
      </c>
      <c r="E92" s="135" t="s">
        <v>162</v>
      </c>
      <c r="F92" s="83">
        <v>574.62378770475266</v>
      </c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0</v>
      </c>
      <c r="N92" s="84">
        <v>0</v>
      </c>
      <c r="O92" s="85">
        <v>0</v>
      </c>
    </row>
    <row r="93" spans="1:15" s="1" customFormat="1" x14ac:dyDescent="0.3">
      <c r="A93" s="283"/>
      <c r="B93" s="266"/>
      <c r="C93" s="259"/>
      <c r="D93" s="73" t="s">
        <v>148</v>
      </c>
      <c r="E93" s="135" t="s">
        <v>162</v>
      </c>
      <c r="F93" s="83">
        <v>-172.38713631142579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5">
        <v>0</v>
      </c>
    </row>
    <row r="94" spans="1:15" s="1" customFormat="1" x14ac:dyDescent="0.3">
      <c r="A94" s="283"/>
      <c r="B94" s="266"/>
      <c r="C94" s="259"/>
      <c r="D94" s="73" t="s">
        <v>149</v>
      </c>
      <c r="E94" s="135" t="s">
        <v>162</v>
      </c>
      <c r="F94" s="83">
        <v>402.23665139332684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5">
        <v>0</v>
      </c>
    </row>
    <row r="95" spans="1:15" s="1" customFormat="1" x14ac:dyDescent="0.3">
      <c r="A95" s="283"/>
      <c r="B95" s="266"/>
      <c r="C95" s="259"/>
      <c r="D95" s="73" t="s">
        <v>150</v>
      </c>
      <c r="E95" s="135" t="s">
        <v>162</v>
      </c>
      <c r="F95" s="83">
        <v>-172.38713631142579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5">
        <v>0</v>
      </c>
    </row>
    <row r="96" spans="1:15" s="1" customFormat="1" x14ac:dyDescent="0.3">
      <c r="A96" s="283"/>
      <c r="B96" s="266"/>
      <c r="C96" s="259"/>
      <c r="D96" s="73" t="s">
        <v>151</v>
      </c>
      <c r="E96" s="135" t="s">
        <v>139</v>
      </c>
      <c r="F96" s="83">
        <v>0</v>
      </c>
      <c r="G96" s="84">
        <v>0</v>
      </c>
      <c r="H96" s="84">
        <v>0</v>
      </c>
      <c r="I96" s="84">
        <v>0</v>
      </c>
      <c r="J96" s="84">
        <v>0</v>
      </c>
      <c r="K96" s="84">
        <v>0</v>
      </c>
      <c r="L96" s="84">
        <v>0</v>
      </c>
      <c r="M96" s="84">
        <v>0</v>
      </c>
      <c r="N96" s="84">
        <v>0</v>
      </c>
      <c r="O96" s="85">
        <v>0</v>
      </c>
    </row>
    <row r="97" spans="1:15" s="1" customFormat="1" x14ac:dyDescent="0.3">
      <c r="A97" s="283"/>
      <c r="B97" s="267"/>
      <c r="C97" s="259"/>
      <c r="D97" s="73" t="s">
        <v>152</v>
      </c>
      <c r="E97" s="135" t="s">
        <v>139</v>
      </c>
      <c r="F97" s="83">
        <v>0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0</v>
      </c>
      <c r="N97" s="84">
        <v>0</v>
      </c>
      <c r="O97" s="85">
        <v>0</v>
      </c>
    </row>
    <row r="98" spans="1:15" s="1" customFormat="1" x14ac:dyDescent="0.3">
      <c r="A98" s="283"/>
      <c r="B98" s="267"/>
      <c r="C98" s="259"/>
      <c r="D98" s="26" t="s">
        <v>27</v>
      </c>
      <c r="E98" s="135"/>
      <c r="F98" s="83">
        <v>5</v>
      </c>
      <c r="G98" s="84"/>
      <c r="H98" s="84"/>
      <c r="I98" s="84"/>
      <c r="J98" s="84"/>
      <c r="K98" s="84"/>
      <c r="L98" s="84"/>
      <c r="M98" s="84"/>
      <c r="N98" s="84"/>
      <c r="O98" s="85"/>
    </row>
    <row r="99" spans="1:15" s="1" customFormat="1" ht="15" thickBot="1" x14ac:dyDescent="0.35">
      <c r="A99" s="283"/>
      <c r="B99" s="268"/>
      <c r="C99" s="260"/>
      <c r="D99" s="30" t="s">
        <v>25</v>
      </c>
      <c r="E99" s="136"/>
      <c r="F99" s="89"/>
      <c r="G99" s="90"/>
      <c r="H99" s="90"/>
      <c r="I99" s="90"/>
      <c r="J99" s="90"/>
      <c r="K99" s="90"/>
      <c r="L99" s="90"/>
      <c r="M99" s="90"/>
      <c r="N99" s="90"/>
      <c r="O99" s="91"/>
    </row>
    <row r="100" spans="1:15" s="1" customFormat="1" x14ac:dyDescent="0.3">
      <c r="A100" s="283"/>
      <c r="B100" s="270" t="s">
        <v>62</v>
      </c>
      <c r="C100" s="258">
        <v>0.2</v>
      </c>
      <c r="D100" s="72" t="s">
        <v>141</v>
      </c>
      <c r="E100" s="134" t="s">
        <v>139</v>
      </c>
      <c r="F100" s="80">
        <v>11.797256250000002</v>
      </c>
      <c r="G100" s="81">
        <v>19.50120509269269</v>
      </c>
      <c r="H100" s="81">
        <v>24.055056376595942</v>
      </c>
      <c r="I100" s="81">
        <v>24.259709005207885</v>
      </c>
      <c r="J100" s="81">
        <v>24.121843129902381</v>
      </c>
      <c r="K100" s="81">
        <v>24.343162045144659</v>
      </c>
      <c r="L100" s="81">
        <v>13.844123864625132</v>
      </c>
      <c r="M100" s="81">
        <v>7.0991642295538959</v>
      </c>
      <c r="N100" s="81">
        <v>3.9264061412050726</v>
      </c>
      <c r="O100" s="82">
        <v>2.2539099106899356</v>
      </c>
    </row>
    <row r="101" spans="1:15" s="1" customFormat="1" x14ac:dyDescent="0.3">
      <c r="A101" s="283"/>
      <c r="B101" s="266"/>
      <c r="C101" s="259"/>
      <c r="D101" s="73" t="s">
        <v>142</v>
      </c>
      <c r="E101" s="135" t="s">
        <v>139</v>
      </c>
      <c r="F101" s="83">
        <v>0.80890387500000205</v>
      </c>
      <c r="G101" s="84">
        <v>1.4759944413666952</v>
      </c>
      <c r="H101" s="84">
        <v>1.8712465526383144</v>
      </c>
      <c r="I101" s="84">
        <v>1.8889831137846826</v>
      </c>
      <c r="J101" s="84">
        <v>1.8770347379248689</v>
      </c>
      <c r="K101" s="84">
        <v>1.895630710579205</v>
      </c>
      <c r="L101" s="84">
        <v>0.98629906826751312</v>
      </c>
      <c r="M101" s="84">
        <v>0.4017358998946724</v>
      </c>
      <c r="N101" s="84">
        <v>0.12676353223777309</v>
      </c>
      <c r="O101" s="85">
        <v>0</v>
      </c>
    </row>
    <row r="102" spans="1:15" s="1" customFormat="1" x14ac:dyDescent="0.3">
      <c r="A102" s="283"/>
      <c r="B102" s="266"/>
      <c r="C102" s="259"/>
      <c r="D102" s="73" t="s">
        <v>143</v>
      </c>
      <c r="E102" s="135" t="s">
        <v>162</v>
      </c>
      <c r="F102" s="86">
        <v>1364.6083554499501</v>
      </c>
      <c r="G102" s="87">
        <v>2300.8517390684065</v>
      </c>
      <c r="H102" s="87">
        <v>2894.9011302169706</v>
      </c>
      <c r="I102" s="87">
        <v>2977.9206116500623</v>
      </c>
      <c r="J102" s="87">
        <v>3020.2172873857357</v>
      </c>
      <c r="K102" s="87">
        <v>3108.886464906278</v>
      </c>
      <c r="L102" s="87">
        <v>1803.4060409173342</v>
      </c>
      <c r="M102" s="87">
        <v>943.2687324873325</v>
      </c>
      <c r="N102" s="87">
        <v>532.13718471241418</v>
      </c>
      <c r="O102" s="88">
        <v>311.57679974081253</v>
      </c>
    </row>
    <row r="103" spans="1:15" s="1" customFormat="1" x14ac:dyDescent="0.3">
      <c r="A103" s="283"/>
      <c r="B103" s="266"/>
      <c r="C103" s="259"/>
      <c r="D103" s="73" t="s">
        <v>144</v>
      </c>
      <c r="E103" s="135" t="s">
        <v>162</v>
      </c>
      <c r="F103" s="86">
        <v>59.502969045000007</v>
      </c>
      <c r="G103" s="87">
        <v>110.78814276898407</v>
      </c>
      <c r="H103" s="87">
        <v>143.26488156585268</v>
      </c>
      <c r="I103" s="87">
        <v>147.51527025051354</v>
      </c>
      <c r="J103" s="87">
        <v>149.51383646909287</v>
      </c>
      <c r="K103" s="87">
        <v>154.01498684477079</v>
      </c>
      <c r="L103" s="87">
        <v>81.736877293665174</v>
      </c>
      <c r="M103" s="87">
        <v>33.958635662169684</v>
      </c>
      <c r="N103" s="87">
        <v>10.929595636819258</v>
      </c>
      <c r="O103" s="88">
        <v>0</v>
      </c>
    </row>
    <row r="104" spans="1:15" s="1" customFormat="1" x14ac:dyDescent="0.3">
      <c r="A104" s="283"/>
      <c r="B104" s="266"/>
      <c r="C104" s="259"/>
      <c r="D104" s="73" t="s">
        <v>145</v>
      </c>
      <c r="E104" s="135" t="s">
        <v>162</v>
      </c>
      <c r="F104" s="86">
        <v>168.89583496881772</v>
      </c>
      <c r="G104" s="87">
        <v>190.06622520300908</v>
      </c>
      <c r="H104" s="87">
        <v>204.59949144799558</v>
      </c>
      <c r="I104" s="87">
        <v>209.18330121813699</v>
      </c>
      <c r="J104" s="87">
        <v>213.02902244850173</v>
      </c>
      <c r="K104" s="87">
        <v>217.84005683773341</v>
      </c>
      <c r="L104" s="87">
        <v>195.42424515968955</v>
      </c>
      <c r="M104" s="87">
        <v>181.78710484645268</v>
      </c>
      <c r="N104" s="87">
        <v>177.00450378358937</v>
      </c>
      <c r="O104" s="88">
        <v>176.11595800120006</v>
      </c>
    </row>
    <row r="105" spans="1:15" s="1" customFormat="1" x14ac:dyDescent="0.3">
      <c r="A105" s="283"/>
      <c r="B105" s="266"/>
      <c r="C105" s="259"/>
      <c r="D105" s="73" t="s">
        <v>146</v>
      </c>
      <c r="E105" s="135" t="s">
        <v>162</v>
      </c>
      <c r="F105" s="86">
        <v>0</v>
      </c>
      <c r="G105" s="87">
        <v>0</v>
      </c>
      <c r="H105" s="87">
        <v>0</v>
      </c>
      <c r="I105" s="87">
        <v>0</v>
      </c>
      <c r="J105" s="87">
        <v>0</v>
      </c>
      <c r="K105" s="87">
        <v>0</v>
      </c>
      <c r="L105" s="87">
        <v>0</v>
      </c>
      <c r="M105" s="87">
        <v>0</v>
      </c>
      <c r="N105" s="87">
        <v>0</v>
      </c>
      <c r="O105" s="88">
        <v>0</v>
      </c>
    </row>
    <row r="106" spans="1:15" s="1" customFormat="1" x14ac:dyDescent="0.3">
      <c r="A106" s="283"/>
      <c r="B106" s="266"/>
      <c r="C106" s="259"/>
      <c r="D106" s="73" t="s">
        <v>147</v>
      </c>
      <c r="E106" s="135" t="s">
        <v>162</v>
      </c>
      <c r="F106" s="86">
        <v>356.41878370088915</v>
      </c>
      <c r="G106" s="87">
        <v>412.76585172104853</v>
      </c>
      <c r="H106" s="87">
        <v>280.68077917031258</v>
      </c>
      <c r="I106" s="87">
        <v>337.50152227064461</v>
      </c>
      <c r="J106" s="87">
        <v>292.02028264879357</v>
      </c>
      <c r="K106" s="87">
        <v>0</v>
      </c>
      <c r="L106" s="87">
        <v>0</v>
      </c>
      <c r="M106" s="87">
        <v>0</v>
      </c>
      <c r="N106" s="87">
        <v>0</v>
      </c>
      <c r="O106" s="88">
        <v>0</v>
      </c>
    </row>
    <row r="107" spans="1:15" s="1" customFormat="1" x14ac:dyDescent="0.3">
      <c r="A107" s="283"/>
      <c r="B107" s="266"/>
      <c r="C107" s="259"/>
      <c r="D107" s="73" t="s">
        <v>148</v>
      </c>
      <c r="E107" s="135" t="s">
        <v>162</v>
      </c>
      <c r="F107" s="86">
        <v>203.13770180640768</v>
      </c>
      <c r="G107" s="87">
        <v>933.39187856806325</v>
      </c>
      <c r="H107" s="87">
        <v>1429.0130526967562</v>
      </c>
      <c r="I107" s="87">
        <v>1593.4801573175414</v>
      </c>
      <c r="J107" s="87">
        <v>1634.3437038248853</v>
      </c>
      <c r="K107" s="87">
        <v>1809.3262857740574</v>
      </c>
      <c r="L107" s="87">
        <v>1327.7297398099586</v>
      </c>
      <c r="M107" s="87">
        <v>677.99050126252973</v>
      </c>
      <c r="N107" s="87">
        <v>315.69672872976327</v>
      </c>
      <c r="O107" s="88">
        <v>131.64335174260648</v>
      </c>
    </row>
    <row r="108" spans="1:15" s="1" customFormat="1" x14ac:dyDescent="0.3">
      <c r="A108" s="283"/>
      <c r="B108" s="266"/>
      <c r="C108" s="259"/>
      <c r="D108" s="73" t="s">
        <v>149</v>
      </c>
      <c r="E108" s="135" t="s">
        <v>162</v>
      </c>
      <c r="F108" s="86">
        <v>1052.077787719727</v>
      </c>
      <c r="G108" s="87">
        <v>1288.1817780663196</v>
      </c>
      <c r="H108" s="87">
        <v>1404.5534676380728</v>
      </c>
      <c r="I108" s="87">
        <v>1322.7724233648992</v>
      </c>
      <c r="J108" s="87">
        <v>1322.3583975814406</v>
      </c>
      <c r="K108" s="87">
        <v>1235.735109139255</v>
      </c>
      <c r="L108" s="87">
        <v>361.98893324135065</v>
      </c>
      <c r="M108" s="87">
        <v>117.44976204051891</v>
      </c>
      <c r="N108" s="87">
        <v>50.365547835880506</v>
      </c>
      <c r="O108" s="88">
        <v>3.8174899970065077</v>
      </c>
    </row>
    <row r="109" spans="1:15" s="1" customFormat="1" x14ac:dyDescent="0.3">
      <c r="A109" s="283"/>
      <c r="B109" s="266"/>
      <c r="C109" s="259"/>
      <c r="D109" s="73" t="s">
        <v>150</v>
      </c>
      <c r="E109" s="135" t="s">
        <v>162</v>
      </c>
      <c r="F109" s="86">
        <v>695.65900950000002</v>
      </c>
      <c r="G109" s="87">
        <v>875.41593750000004</v>
      </c>
      <c r="H109" s="87">
        <v>1123.8726915</v>
      </c>
      <c r="I109" s="87">
        <v>985.27092300000004</v>
      </c>
      <c r="J109" s="87">
        <v>1030.3380944999999</v>
      </c>
      <c r="K109" s="87">
        <v>1235.7351045</v>
      </c>
      <c r="L109" s="87">
        <v>361.98893249999998</v>
      </c>
      <c r="M109" s="87">
        <v>117.44974800000001</v>
      </c>
      <c r="N109" s="87">
        <v>50.365575</v>
      </c>
      <c r="O109" s="88">
        <v>3.8174760000000001</v>
      </c>
    </row>
    <row r="110" spans="1:15" s="1" customFormat="1" x14ac:dyDescent="0.3">
      <c r="A110" s="283"/>
      <c r="B110" s="266"/>
      <c r="C110" s="259"/>
      <c r="D110" s="73" t="s">
        <v>151</v>
      </c>
      <c r="E110" s="135" t="s">
        <v>139</v>
      </c>
      <c r="F110" s="86">
        <v>31.040367209123509</v>
      </c>
      <c r="G110" s="87">
        <v>15.520183604561787</v>
      </c>
      <c r="H110" s="87">
        <v>15.520183604561787</v>
      </c>
      <c r="I110" s="87">
        <v>15.520183604561787</v>
      </c>
      <c r="J110" s="87">
        <v>15.520183604561787</v>
      </c>
      <c r="K110" s="87">
        <v>0</v>
      </c>
      <c r="L110" s="87">
        <v>0</v>
      </c>
      <c r="M110" s="87">
        <v>0</v>
      </c>
      <c r="N110" s="87">
        <v>0</v>
      </c>
      <c r="O110" s="88">
        <v>0</v>
      </c>
    </row>
    <row r="111" spans="1:15" s="1" customFormat="1" x14ac:dyDescent="0.3">
      <c r="A111" s="283"/>
      <c r="B111" s="267"/>
      <c r="C111" s="259"/>
      <c r="D111" s="73" t="s">
        <v>152</v>
      </c>
      <c r="E111" s="135" t="s">
        <v>139</v>
      </c>
      <c r="F111" s="86">
        <v>13.599110318032455</v>
      </c>
      <c r="G111" s="87">
        <v>6.799555159016256</v>
      </c>
      <c r="H111" s="87">
        <v>6.799555159016256</v>
      </c>
      <c r="I111" s="87">
        <v>6.799555159016256</v>
      </c>
      <c r="J111" s="87">
        <v>6.799555159016256</v>
      </c>
      <c r="K111" s="87">
        <v>0</v>
      </c>
      <c r="L111" s="87">
        <v>0</v>
      </c>
      <c r="M111" s="87">
        <v>0</v>
      </c>
      <c r="N111" s="87">
        <v>0</v>
      </c>
      <c r="O111" s="88">
        <v>0</v>
      </c>
    </row>
    <row r="112" spans="1:15" s="1" customFormat="1" x14ac:dyDescent="0.3">
      <c r="A112" s="283"/>
      <c r="B112" s="267"/>
      <c r="C112" s="259"/>
      <c r="D112" s="26" t="s">
        <v>27</v>
      </c>
      <c r="E112" s="135"/>
      <c r="F112" s="86">
        <v>3.51</v>
      </c>
      <c r="G112" s="87">
        <v>4.0949999999999998</v>
      </c>
      <c r="H112" s="87">
        <v>2.34</v>
      </c>
      <c r="I112" s="87">
        <v>2.9250000000000003</v>
      </c>
      <c r="J112" s="87">
        <v>2.34</v>
      </c>
      <c r="K112" s="87">
        <v>0</v>
      </c>
      <c r="L112" s="87">
        <v>0</v>
      </c>
      <c r="M112" s="87">
        <v>0</v>
      </c>
      <c r="N112" s="87">
        <v>0</v>
      </c>
      <c r="O112" s="88">
        <v>0</v>
      </c>
    </row>
    <row r="113" spans="1:15" s="1" customFormat="1" ht="15" thickBot="1" x14ac:dyDescent="0.35">
      <c r="A113" s="284"/>
      <c r="B113" s="268"/>
      <c r="C113" s="260"/>
      <c r="D113" s="30" t="s">
        <v>25</v>
      </c>
      <c r="E113" s="136"/>
      <c r="F113" s="92">
        <v>7</v>
      </c>
      <c r="G113" s="93">
        <v>7</v>
      </c>
      <c r="H113" s="93">
        <v>7</v>
      </c>
      <c r="I113" s="93">
        <v>7</v>
      </c>
      <c r="J113" s="93">
        <v>7</v>
      </c>
      <c r="K113" s="93">
        <v>7</v>
      </c>
      <c r="L113" s="93">
        <v>7</v>
      </c>
      <c r="M113" s="93">
        <v>7</v>
      </c>
      <c r="N113" s="93">
        <v>7</v>
      </c>
      <c r="O113" s="94">
        <v>7</v>
      </c>
    </row>
    <row r="114" spans="1:15" s="1" customFormat="1" x14ac:dyDescent="0.3">
      <c r="A114" s="282" t="s">
        <v>114</v>
      </c>
      <c r="B114" s="270" t="s">
        <v>13</v>
      </c>
      <c r="C114" s="258">
        <v>0.5</v>
      </c>
      <c r="D114" s="72" t="s">
        <v>141</v>
      </c>
      <c r="E114" s="134" t="s">
        <v>139</v>
      </c>
      <c r="F114" s="80">
        <f>F142*0.85</f>
        <v>18.543588675773403</v>
      </c>
      <c r="G114" s="81">
        <f t="shared" ref="G114:O114" si="2">G142*0.85</f>
        <v>30.775476758118906</v>
      </c>
      <c r="H114" s="81">
        <f t="shared" si="2"/>
        <v>37.828203779008987</v>
      </c>
      <c r="I114" s="81">
        <f t="shared" si="2"/>
        <v>38.209176818213656</v>
      </c>
      <c r="J114" s="81">
        <f t="shared" si="2"/>
        <v>37.932977754246302</v>
      </c>
      <c r="K114" s="81">
        <f t="shared" si="2"/>
        <v>38.328821839423433</v>
      </c>
      <c r="L114" s="81">
        <f t="shared" si="2"/>
        <v>21.823327348663394</v>
      </c>
      <c r="M114" s="81">
        <f t="shared" si="2"/>
        <v>11.21482625031271</v>
      </c>
      <c r="N114" s="81">
        <f t="shared" si="2"/>
        <v>6.1767992726538523</v>
      </c>
      <c r="O114" s="82">
        <f t="shared" si="2"/>
        <v>3.558214480533318</v>
      </c>
    </row>
    <row r="115" spans="1:15" s="1" customFormat="1" x14ac:dyDescent="0.3">
      <c r="A115" s="283"/>
      <c r="B115" s="266"/>
      <c r="C115" s="259"/>
      <c r="D115" s="73" t="s">
        <v>142</v>
      </c>
      <c r="E115" s="135" t="s">
        <v>139</v>
      </c>
      <c r="F115" s="83">
        <f t="shared" ref="F115:O115" si="3">F143*0.85</f>
        <v>1.2723959493259891</v>
      </c>
      <c r="G115" s="84">
        <f t="shared" si="3"/>
        <v>2.3219927701372143</v>
      </c>
      <c r="H115" s="84">
        <f t="shared" si="3"/>
        <v>2.9582425493133537</v>
      </c>
      <c r="I115" s="84">
        <f t="shared" si="3"/>
        <v>2.9762183880147299</v>
      </c>
      <c r="J115" s="84">
        <f t="shared" si="3"/>
        <v>2.9478879519949062</v>
      </c>
      <c r="K115" s="84">
        <f t="shared" si="3"/>
        <v>2.9973473730011837</v>
      </c>
      <c r="L115" s="84">
        <f t="shared" si="3"/>
        <v>1.5541730559595379</v>
      </c>
      <c r="M115" s="84">
        <f t="shared" si="3"/>
        <v>0.63116388010811442</v>
      </c>
      <c r="N115" s="84">
        <f t="shared" si="3"/>
        <v>0.20041778254925238</v>
      </c>
      <c r="O115" s="85">
        <f t="shared" si="3"/>
        <v>0</v>
      </c>
    </row>
    <row r="116" spans="1:15" s="1" customFormat="1" x14ac:dyDescent="0.3">
      <c r="A116" s="283"/>
      <c r="B116" s="266"/>
      <c r="C116" s="259"/>
      <c r="D116" s="73" t="s">
        <v>143</v>
      </c>
      <c r="E116" s="135" t="s">
        <v>162</v>
      </c>
      <c r="F116" s="83">
        <f t="shared" ref="F116:O116" si="4">F144*0.85</f>
        <v>2158.9105071545368</v>
      </c>
      <c r="G116" s="84">
        <f t="shared" si="4"/>
        <v>3630.6765653156926</v>
      </c>
      <c r="H116" s="84">
        <f t="shared" si="4"/>
        <v>4574.7571114375633</v>
      </c>
      <c r="I116" s="84">
        <f t="shared" si="4"/>
        <v>4706.3858920570119</v>
      </c>
      <c r="J116" s="84">
        <f t="shared" si="4"/>
        <v>4741.7739369222327</v>
      </c>
      <c r="K116" s="84">
        <f t="shared" si="4"/>
        <v>4918.038925226364</v>
      </c>
      <c r="L116" s="84">
        <f t="shared" si="4"/>
        <v>2835.7663819983759</v>
      </c>
      <c r="M116" s="84">
        <f t="shared" si="4"/>
        <v>1481.7907934859436</v>
      </c>
      <c r="N116" s="84">
        <f t="shared" si="4"/>
        <v>835.12199980109278</v>
      </c>
      <c r="O116" s="85">
        <f t="shared" si="4"/>
        <v>491.97113491155875</v>
      </c>
    </row>
    <row r="117" spans="1:15" s="1" customFormat="1" x14ac:dyDescent="0.3">
      <c r="A117" s="283"/>
      <c r="B117" s="266"/>
      <c r="C117" s="259"/>
      <c r="D117" s="73" t="s">
        <v>144</v>
      </c>
      <c r="E117" s="135" t="s">
        <v>162</v>
      </c>
      <c r="F117" s="83">
        <f t="shared" ref="F117:O117" si="5">F145*0.85</f>
        <v>93.431405079407554</v>
      </c>
      <c r="G117" s="84">
        <f t="shared" si="5"/>
        <v>173.89297785673486</v>
      </c>
      <c r="H117" s="84">
        <f t="shared" si="5"/>
        <v>225.02583118025331</v>
      </c>
      <c r="I117" s="84">
        <f t="shared" si="5"/>
        <v>232.56485402400293</v>
      </c>
      <c r="J117" s="84">
        <f t="shared" si="5"/>
        <v>236.43944966985364</v>
      </c>
      <c r="K117" s="84">
        <f t="shared" si="5"/>
        <v>242.89187004646266</v>
      </c>
      <c r="L117" s="84">
        <f t="shared" si="5"/>
        <v>128.61485944520041</v>
      </c>
      <c r="M117" s="84">
        <f t="shared" si="5"/>
        <v>53.688050355475113</v>
      </c>
      <c r="N117" s="84">
        <f t="shared" si="5"/>
        <v>17.151103111939197</v>
      </c>
      <c r="O117" s="85">
        <f t="shared" si="5"/>
        <v>0</v>
      </c>
    </row>
    <row r="118" spans="1:15" s="1" customFormat="1" x14ac:dyDescent="0.3">
      <c r="A118" s="283"/>
      <c r="B118" s="266"/>
      <c r="C118" s="259"/>
      <c r="D118" s="73" t="s">
        <v>145</v>
      </c>
      <c r="E118" s="135" t="s">
        <v>162</v>
      </c>
      <c r="F118" s="83">
        <f t="shared" ref="F118:O118" si="6">F146*0.85</f>
        <v>265.8261863150687</v>
      </c>
      <c r="G118" s="84">
        <f t="shared" si="6"/>
        <v>299.35314905987963</v>
      </c>
      <c r="H118" s="84">
        <f t="shared" si="6"/>
        <v>323.29705557769552</v>
      </c>
      <c r="I118" s="84">
        <f t="shared" si="6"/>
        <v>328.89482911742192</v>
      </c>
      <c r="J118" s="84">
        <f t="shared" si="6"/>
        <v>334.92709848774956</v>
      </c>
      <c r="K118" s="84">
        <f t="shared" si="6"/>
        <v>342.52324742395706</v>
      </c>
      <c r="L118" s="84">
        <f t="shared" si="6"/>
        <v>308.20183099520534</v>
      </c>
      <c r="M118" s="84">
        <f t="shared" si="6"/>
        <v>287.15032760055635</v>
      </c>
      <c r="N118" s="84">
        <f t="shared" si="6"/>
        <v>278.96065531034071</v>
      </c>
      <c r="O118" s="85">
        <f t="shared" si="6"/>
        <v>278.59157132449701</v>
      </c>
    </row>
    <row r="119" spans="1:15" s="1" customFormat="1" x14ac:dyDescent="0.3">
      <c r="A119" s="283"/>
      <c r="B119" s="266"/>
      <c r="C119" s="259"/>
      <c r="D119" s="73" t="s">
        <v>146</v>
      </c>
      <c r="E119" s="135" t="s">
        <v>162</v>
      </c>
      <c r="F119" s="83">
        <f t="shared" ref="F119:O119" si="7">F147*0.85</f>
        <v>0</v>
      </c>
      <c r="G119" s="84">
        <f t="shared" si="7"/>
        <v>0</v>
      </c>
      <c r="H119" s="84">
        <f t="shared" si="7"/>
        <v>0</v>
      </c>
      <c r="I119" s="84">
        <f t="shared" si="7"/>
        <v>0</v>
      </c>
      <c r="J119" s="84">
        <f t="shared" si="7"/>
        <v>0</v>
      </c>
      <c r="K119" s="84">
        <f t="shared" si="7"/>
        <v>0</v>
      </c>
      <c r="L119" s="84">
        <f t="shared" si="7"/>
        <v>0</v>
      </c>
      <c r="M119" s="84">
        <f t="shared" si="7"/>
        <v>0</v>
      </c>
      <c r="N119" s="84">
        <f t="shared" si="7"/>
        <v>0</v>
      </c>
      <c r="O119" s="85">
        <f t="shared" si="7"/>
        <v>0</v>
      </c>
    </row>
    <row r="120" spans="1:15" s="1" customFormat="1" x14ac:dyDescent="0.3">
      <c r="A120" s="283"/>
      <c r="B120" s="266"/>
      <c r="C120" s="259"/>
      <c r="D120" s="73" t="s">
        <v>147</v>
      </c>
      <c r="E120" s="135" t="s">
        <v>162</v>
      </c>
      <c r="F120" s="83">
        <f t="shared" ref="F120:O120" si="8">F148*0.85</f>
        <v>563.57333024889203</v>
      </c>
      <c r="G120" s="84">
        <f t="shared" si="8"/>
        <v>651.85745742599056</v>
      </c>
      <c r="H120" s="84">
        <f t="shared" si="8"/>
        <v>442.59472196479959</v>
      </c>
      <c r="I120" s="84">
        <f t="shared" si="8"/>
        <v>530.85355346869528</v>
      </c>
      <c r="J120" s="84">
        <f t="shared" si="8"/>
        <v>460.91880214158192</v>
      </c>
      <c r="K120" s="84">
        <f t="shared" si="8"/>
        <v>0</v>
      </c>
      <c r="L120" s="84">
        <f t="shared" si="8"/>
        <v>0</v>
      </c>
      <c r="M120" s="84">
        <f t="shared" si="8"/>
        <v>0</v>
      </c>
      <c r="N120" s="84">
        <f t="shared" si="8"/>
        <v>0</v>
      </c>
      <c r="O120" s="85">
        <f t="shared" si="8"/>
        <v>0</v>
      </c>
    </row>
    <row r="121" spans="1:15" s="1" customFormat="1" x14ac:dyDescent="0.3">
      <c r="A121" s="283"/>
      <c r="B121" s="266"/>
      <c r="C121" s="259"/>
      <c r="D121" s="73" t="s">
        <v>148</v>
      </c>
      <c r="E121" s="135" t="s">
        <v>162</v>
      </c>
      <c r="F121" s="83">
        <f t="shared" ref="F121:O121" si="9">F149*0.85</f>
        <v>320.40750096541024</v>
      </c>
      <c r="G121" s="84">
        <f t="shared" si="9"/>
        <v>1474.2883020466925</v>
      </c>
      <c r="H121" s="84">
        <f t="shared" si="9"/>
        <v>2260.5018785394382</v>
      </c>
      <c r="I121" s="84">
        <f t="shared" si="9"/>
        <v>2504.8262004263797</v>
      </c>
      <c r="J121" s="84">
        <f t="shared" si="9"/>
        <v>2581.4949218605584</v>
      </c>
      <c r="K121" s="84">
        <f t="shared" si="9"/>
        <v>2849.7296510625292</v>
      </c>
      <c r="L121" s="84">
        <f t="shared" si="9"/>
        <v>2092.547238728625</v>
      </c>
      <c r="M121" s="84">
        <f t="shared" si="9"/>
        <v>1066.1962504371943</v>
      </c>
      <c r="N121" s="84">
        <f t="shared" si="9"/>
        <v>499.40642425558377</v>
      </c>
      <c r="O121" s="85">
        <f t="shared" si="9"/>
        <v>208.09013283882757</v>
      </c>
    </row>
    <row r="122" spans="1:15" s="1" customFormat="1" x14ac:dyDescent="0.3">
      <c r="A122" s="283"/>
      <c r="B122" s="266"/>
      <c r="C122" s="259"/>
      <c r="D122" s="73" t="s">
        <v>149</v>
      </c>
      <c r="E122" s="135" t="s">
        <v>162</v>
      </c>
      <c r="F122" s="83">
        <f t="shared" ref="F122:O122" si="10">F150*0.85</f>
        <v>1662.3601871855781</v>
      </c>
      <c r="G122" s="84">
        <f t="shared" si="10"/>
        <v>2022.303701793827</v>
      </c>
      <c r="H122" s="84">
        <f t="shared" si="10"/>
        <v>2217.1693507036011</v>
      </c>
      <c r="I122" s="84">
        <f t="shared" si="10"/>
        <v>2081.7975330207601</v>
      </c>
      <c r="J122" s="84">
        <f t="shared" si="10"/>
        <v>2086.494348369642</v>
      </c>
      <c r="K122" s="84">
        <f t="shared" si="10"/>
        <v>1951.2287867854895</v>
      </c>
      <c r="L122" s="84">
        <f t="shared" si="10"/>
        <v>571.01225284180987</v>
      </c>
      <c r="M122" s="84">
        <f t="shared" si="10"/>
        <v>185.2371555870385</v>
      </c>
      <c r="N122" s="84">
        <f t="shared" si="10"/>
        <v>79.451596856986114</v>
      </c>
      <c r="O122" s="85">
        <f t="shared" si="10"/>
        <v>6.0213025540803526</v>
      </c>
    </row>
    <row r="123" spans="1:15" s="1" customFormat="1" x14ac:dyDescent="0.3">
      <c r="A123" s="283"/>
      <c r="B123" s="266"/>
      <c r="C123" s="259"/>
      <c r="D123" s="73" t="s">
        <v>150</v>
      </c>
      <c r="E123" s="135" t="s">
        <v>162</v>
      </c>
      <c r="F123" s="83">
        <f t="shared" ref="F123:O123" si="11">F151*0.85</f>
        <v>1097.6058635246416</v>
      </c>
      <c r="G123" s="84">
        <f t="shared" si="11"/>
        <v>1375.1490697900131</v>
      </c>
      <c r="H123" s="84">
        <f t="shared" si="11"/>
        <v>1773.2053516251046</v>
      </c>
      <c r="I123" s="84">
        <f t="shared" si="11"/>
        <v>1558.3922376842577</v>
      </c>
      <c r="J123" s="84">
        <f t="shared" si="11"/>
        <v>1622.6797493193624</v>
      </c>
      <c r="K123" s="84">
        <f t="shared" si="11"/>
        <v>1941.7850023763835</v>
      </c>
      <c r="L123" s="84">
        <f t="shared" si="11"/>
        <v>571.13099396773646</v>
      </c>
      <c r="M123" s="84">
        <f t="shared" si="11"/>
        <v>184.98575920963702</v>
      </c>
      <c r="N123" s="84">
        <f t="shared" si="11"/>
        <v>79.404868128259736</v>
      </c>
      <c r="O123" s="85">
        <f t="shared" si="11"/>
        <v>6.0347382572099741</v>
      </c>
    </row>
    <row r="124" spans="1:15" s="1" customFormat="1" x14ac:dyDescent="0.3">
      <c r="A124" s="283"/>
      <c r="B124" s="266"/>
      <c r="C124" s="259"/>
      <c r="D124" s="73" t="s">
        <v>151</v>
      </c>
      <c r="E124" s="135" t="s">
        <v>139</v>
      </c>
      <c r="F124" s="83">
        <f t="shared" ref="F124:O124" si="12">F152*0.85</f>
        <v>48.942289045785081</v>
      </c>
      <c r="G124" s="84">
        <f t="shared" si="12"/>
        <v>24.538049819341406</v>
      </c>
      <c r="H124" s="84">
        <f t="shared" si="12"/>
        <v>24.362960067234145</v>
      </c>
      <c r="I124" s="84">
        <f t="shared" si="12"/>
        <v>24.507164026773133</v>
      </c>
      <c r="J124" s="84">
        <f t="shared" si="12"/>
        <v>24.408721214743952</v>
      </c>
      <c r="K124" s="84">
        <f t="shared" si="12"/>
        <v>0</v>
      </c>
      <c r="L124" s="84">
        <f t="shared" si="12"/>
        <v>0</v>
      </c>
      <c r="M124" s="84">
        <f t="shared" si="12"/>
        <v>0</v>
      </c>
      <c r="N124" s="84">
        <f t="shared" si="12"/>
        <v>0</v>
      </c>
      <c r="O124" s="85">
        <f t="shared" si="12"/>
        <v>0</v>
      </c>
    </row>
    <row r="125" spans="1:15" s="1" customFormat="1" x14ac:dyDescent="0.3">
      <c r="A125" s="283"/>
      <c r="B125" s="267"/>
      <c r="C125" s="259"/>
      <c r="D125" s="73" t="s">
        <v>152</v>
      </c>
      <c r="E125" s="135" t="s">
        <v>139</v>
      </c>
      <c r="F125" s="83">
        <f t="shared" ref="F125:O125" si="13">F153*0.85</f>
        <v>21.511143743791955</v>
      </c>
      <c r="G125" s="84">
        <f t="shared" si="13"/>
        <v>10.670422371098148</v>
      </c>
      <c r="H125" s="84">
        <f t="shared" si="13"/>
        <v>10.6934276860719</v>
      </c>
      <c r="I125" s="84">
        <f t="shared" si="13"/>
        <v>10.709164708912203</v>
      </c>
      <c r="J125" s="84">
        <f t="shared" si="13"/>
        <v>10.68295216737202</v>
      </c>
      <c r="K125" s="84">
        <f t="shared" si="13"/>
        <v>0</v>
      </c>
      <c r="L125" s="84">
        <f t="shared" si="13"/>
        <v>0</v>
      </c>
      <c r="M125" s="84">
        <f t="shared" si="13"/>
        <v>0</v>
      </c>
      <c r="N125" s="84">
        <f t="shared" si="13"/>
        <v>0</v>
      </c>
      <c r="O125" s="85">
        <f t="shared" si="13"/>
        <v>0</v>
      </c>
    </row>
    <row r="126" spans="1:15" s="1" customFormat="1" x14ac:dyDescent="0.3">
      <c r="A126" s="283"/>
      <c r="B126" s="267"/>
      <c r="C126" s="259"/>
      <c r="D126" s="26" t="s">
        <v>27</v>
      </c>
      <c r="E126" s="135"/>
      <c r="F126" s="83">
        <f t="shared" ref="F126:O126" si="14">F154*0.85</f>
        <v>5.5448410030956437</v>
      </c>
      <c r="G126" s="84">
        <f t="shared" si="14"/>
        <v>6.4407212156479234</v>
      </c>
      <c r="H126" s="84">
        <f t="shared" si="14"/>
        <v>3.6807877968632305</v>
      </c>
      <c r="I126" s="84">
        <f t="shared" si="14"/>
        <v>4.6158799346687021</v>
      </c>
      <c r="J126" s="84">
        <f t="shared" si="14"/>
        <v>3.7007460748991194</v>
      </c>
      <c r="K126" s="84">
        <f t="shared" si="14"/>
        <v>0</v>
      </c>
      <c r="L126" s="84">
        <f t="shared" si="14"/>
        <v>0</v>
      </c>
      <c r="M126" s="84">
        <f t="shared" si="14"/>
        <v>0</v>
      </c>
      <c r="N126" s="84">
        <f t="shared" si="14"/>
        <v>0</v>
      </c>
      <c r="O126" s="85">
        <f t="shared" si="14"/>
        <v>0</v>
      </c>
    </row>
    <row r="127" spans="1:15" s="1" customFormat="1" ht="15" thickBot="1" x14ac:dyDescent="0.35">
      <c r="A127" s="283"/>
      <c r="B127" s="268"/>
      <c r="C127" s="260"/>
      <c r="D127" s="30" t="s">
        <v>25</v>
      </c>
      <c r="E127" s="136"/>
      <c r="F127" s="89">
        <f t="shared" ref="F127:O127" si="15">F155*0.85</f>
        <v>0</v>
      </c>
      <c r="G127" s="90">
        <f t="shared" si="15"/>
        <v>0</v>
      </c>
      <c r="H127" s="90">
        <f t="shared" si="15"/>
        <v>0</v>
      </c>
      <c r="I127" s="90">
        <f t="shared" si="15"/>
        <v>0</v>
      </c>
      <c r="J127" s="90">
        <f t="shared" si="15"/>
        <v>0</v>
      </c>
      <c r="K127" s="90">
        <f t="shared" si="15"/>
        <v>0</v>
      </c>
      <c r="L127" s="90">
        <f t="shared" si="15"/>
        <v>0</v>
      </c>
      <c r="M127" s="90">
        <f t="shared" si="15"/>
        <v>0</v>
      </c>
      <c r="N127" s="90">
        <f t="shared" si="15"/>
        <v>0</v>
      </c>
      <c r="O127" s="91">
        <f t="shared" si="15"/>
        <v>0</v>
      </c>
    </row>
    <row r="128" spans="1:15" s="1" customFormat="1" x14ac:dyDescent="0.3">
      <c r="A128" s="283"/>
      <c r="B128" s="270" t="s">
        <v>62</v>
      </c>
      <c r="C128" s="258">
        <v>0.3</v>
      </c>
      <c r="D128" s="72" t="s">
        <v>141</v>
      </c>
      <c r="E128" s="134" t="s">
        <v>139</v>
      </c>
      <c r="F128" s="80">
        <f>F142*0.5</f>
        <v>10.907993338690238</v>
      </c>
      <c r="G128" s="81">
        <f t="shared" ref="G128:O128" si="16">G142*0.5</f>
        <v>18.103221622422886</v>
      </c>
      <c r="H128" s="81">
        <f t="shared" si="16"/>
        <v>22.25188457588764</v>
      </c>
      <c r="I128" s="81">
        <f t="shared" si="16"/>
        <v>22.475986363655093</v>
      </c>
      <c r="J128" s="81">
        <f t="shared" si="16"/>
        <v>22.313516326027237</v>
      </c>
      <c r="K128" s="81">
        <f t="shared" si="16"/>
        <v>22.546365787896139</v>
      </c>
      <c r="L128" s="81">
        <f t="shared" si="16"/>
        <v>12.837251381566704</v>
      </c>
      <c r="M128" s="81">
        <f t="shared" si="16"/>
        <v>6.5969566178310055</v>
      </c>
      <c r="N128" s="81">
        <f t="shared" si="16"/>
        <v>3.6334113368552075</v>
      </c>
      <c r="O128" s="82">
        <f t="shared" si="16"/>
        <v>2.0930673414901872</v>
      </c>
    </row>
    <row r="129" spans="1:15" s="1" customFormat="1" x14ac:dyDescent="0.3">
      <c r="A129" s="283"/>
      <c r="B129" s="266"/>
      <c r="C129" s="259"/>
      <c r="D129" s="73" t="s">
        <v>142</v>
      </c>
      <c r="E129" s="135" t="s">
        <v>139</v>
      </c>
      <c r="F129" s="83">
        <f t="shared" ref="F129:O129" si="17">F143*0.5</f>
        <v>0.74846820548587589</v>
      </c>
      <c r="G129" s="84">
        <f t="shared" si="17"/>
        <v>1.3658781000807143</v>
      </c>
      <c r="H129" s="84">
        <f t="shared" si="17"/>
        <v>1.7401426760666787</v>
      </c>
      <c r="I129" s="84">
        <f t="shared" si="17"/>
        <v>1.7507166988321941</v>
      </c>
      <c r="J129" s="84">
        <f t="shared" si="17"/>
        <v>1.7340517364675918</v>
      </c>
      <c r="K129" s="84">
        <f t="shared" si="17"/>
        <v>1.7631455135301082</v>
      </c>
      <c r="L129" s="84">
        <f t="shared" si="17"/>
        <v>0.91421944468208116</v>
      </c>
      <c r="M129" s="84">
        <f t="shared" si="17"/>
        <v>0.37127287065183201</v>
      </c>
      <c r="N129" s="84">
        <f t="shared" si="17"/>
        <v>0.11789281326426611</v>
      </c>
      <c r="O129" s="85">
        <f t="shared" si="17"/>
        <v>0</v>
      </c>
    </row>
    <row r="130" spans="1:15" s="1" customFormat="1" x14ac:dyDescent="0.3">
      <c r="A130" s="283"/>
      <c r="B130" s="266"/>
      <c r="C130" s="259"/>
      <c r="D130" s="73" t="s">
        <v>143</v>
      </c>
      <c r="E130" s="135" t="s">
        <v>162</v>
      </c>
      <c r="F130" s="86">
        <f t="shared" ref="F130:O130" si="18">F144*0.5</f>
        <v>1269.9473571497276</v>
      </c>
      <c r="G130" s="87">
        <f t="shared" si="18"/>
        <v>2135.692097244525</v>
      </c>
      <c r="H130" s="87">
        <f t="shared" si="18"/>
        <v>2691.0335949632727</v>
      </c>
      <c r="I130" s="87">
        <f t="shared" si="18"/>
        <v>2768.4622894453009</v>
      </c>
      <c r="J130" s="87">
        <f t="shared" si="18"/>
        <v>2789.278786424843</v>
      </c>
      <c r="K130" s="87">
        <f t="shared" si="18"/>
        <v>2892.964073662567</v>
      </c>
      <c r="L130" s="87">
        <f t="shared" si="18"/>
        <v>1668.0978717637506</v>
      </c>
      <c r="M130" s="87">
        <f t="shared" si="18"/>
        <v>871.64164322702561</v>
      </c>
      <c r="N130" s="87">
        <f t="shared" si="18"/>
        <v>491.24823517711343</v>
      </c>
      <c r="O130" s="88">
        <f t="shared" si="18"/>
        <v>289.39478524209341</v>
      </c>
    </row>
    <row r="131" spans="1:15" s="1" customFormat="1" x14ac:dyDescent="0.3">
      <c r="A131" s="283"/>
      <c r="B131" s="266"/>
      <c r="C131" s="259"/>
      <c r="D131" s="73" t="s">
        <v>144</v>
      </c>
      <c r="E131" s="135" t="s">
        <v>162</v>
      </c>
      <c r="F131" s="86">
        <f t="shared" ref="F131:O131" si="19">F145*0.5</f>
        <v>54.95965004671033</v>
      </c>
      <c r="G131" s="87">
        <f t="shared" si="19"/>
        <v>102.28998697454992</v>
      </c>
      <c r="H131" s="87">
        <f t="shared" si="19"/>
        <v>132.3681359883843</v>
      </c>
      <c r="I131" s="87">
        <f t="shared" si="19"/>
        <v>136.80285530823701</v>
      </c>
      <c r="J131" s="87">
        <f t="shared" si="19"/>
        <v>139.08202921756097</v>
      </c>
      <c r="K131" s="87">
        <f t="shared" si="19"/>
        <v>142.87757061556627</v>
      </c>
      <c r="L131" s="87">
        <f t="shared" si="19"/>
        <v>75.655799673647309</v>
      </c>
      <c r="M131" s="87">
        <f t="shared" si="19"/>
        <v>31.58120609145595</v>
      </c>
      <c r="N131" s="87">
        <f t="shared" si="19"/>
        <v>10.088884183493645</v>
      </c>
      <c r="O131" s="88">
        <f t="shared" si="19"/>
        <v>0</v>
      </c>
    </row>
    <row r="132" spans="1:15" s="1" customFormat="1" x14ac:dyDescent="0.3">
      <c r="A132" s="283"/>
      <c r="B132" s="266"/>
      <c r="C132" s="259"/>
      <c r="D132" s="73" t="s">
        <v>145</v>
      </c>
      <c r="E132" s="135" t="s">
        <v>162</v>
      </c>
      <c r="F132" s="86">
        <f t="shared" ref="F132:O132" si="20">F146*0.5</f>
        <v>156.36834489121688</v>
      </c>
      <c r="G132" s="87">
        <f t="shared" si="20"/>
        <v>176.09008768228213</v>
      </c>
      <c r="H132" s="87">
        <f t="shared" si="20"/>
        <v>190.17473857511501</v>
      </c>
      <c r="I132" s="87">
        <f t="shared" si="20"/>
        <v>193.46754653965996</v>
      </c>
      <c r="J132" s="87">
        <f t="shared" si="20"/>
        <v>197.0159402869115</v>
      </c>
      <c r="K132" s="87">
        <f t="shared" si="20"/>
        <v>201.48426319056298</v>
      </c>
      <c r="L132" s="87">
        <f t="shared" si="20"/>
        <v>181.29519470306198</v>
      </c>
      <c r="M132" s="87">
        <f t="shared" si="20"/>
        <v>168.91195741209197</v>
      </c>
      <c r="N132" s="87">
        <f t="shared" si="20"/>
        <v>164.09450312372982</v>
      </c>
      <c r="O132" s="88">
        <f t="shared" si="20"/>
        <v>163.87739489676295</v>
      </c>
    </row>
    <row r="133" spans="1:15" s="1" customFormat="1" x14ac:dyDescent="0.3">
      <c r="A133" s="283"/>
      <c r="B133" s="266"/>
      <c r="C133" s="259"/>
      <c r="D133" s="73" t="s">
        <v>146</v>
      </c>
      <c r="E133" s="135" t="s">
        <v>162</v>
      </c>
      <c r="F133" s="86">
        <f t="shared" ref="F133:O133" si="21">F147*0.5</f>
        <v>0</v>
      </c>
      <c r="G133" s="87">
        <f t="shared" si="21"/>
        <v>0</v>
      </c>
      <c r="H133" s="87">
        <f t="shared" si="21"/>
        <v>0</v>
      </c>
      <c r="I133" s="87">
        <f t="shared" si="21"/>
        <v>0</v>
      </c>
      <c r="J133" s="87">
        <f t="shared" si="21"/>
        <v>0</v>
      </c>
      <c r="K133" s="87">
        <f t="shared" si="21"/>
        <v>0</v>
      </c>
      <c r="L133" s="87">
        <f t="shared" si="21"/>
        <v>0</v>
      </c>
      <c r="M133" s="87">
        <f t="shared" si="21"/>
        <v>0</v>
      </c>
      <c r="N133" s="87">
        <f t="shared" si="21"/>
        <v>0</v>
      </c>
      <c r="O133" s="88">
        <f t="shared" si="21"/>
        <v>0</v>
      </c>
    </row>
    <row r="134" spans="1:15" s="1" customFormat="1" x14ac:dyDescent="0.3">
      <c r="A134" s="283"/>
      <c r="B134" s="266"/>
      <c r="C134" s="259"/>
      <c r="D134" s="73" t="s">
        <v>147</v>
      </c>
      <c r="E134" s="135" t="s">
        <v>162</v>
      </c>
      <c r="F134" s="86">
        <f t="shared" ref="F134:O134" si="22">F148*0.5</f>
        <v>331.51372367581882</v>
      </c>
      <c r="G134" s="87">
        <f t="shared" si="22"/>
        <v>383.44556319175916</v>
      </c>
      <c r="H134" s="87">
        <f t="shared" si="22"/>
        <v>260.3498364498821</v>
      </c>
      <c r="I134" s="87">
        <f t="shared" si="22"/>
        <v>312.26679615805608</v>
      </c>
      <c r="J134" s="87">
        <f t="shared" si="22"/>
        <v>271.12870714210703</v>
      </c>
      <c r="K134" s="87">
        <f t="shared" si="22"/>
        <v>0</v>
      </c>
      <c r="L134" s="87">
        <f t="shared" si="22"/>
        <v>0</v>
      </c>
      <c r="M134" s="87">
        <f t="shared" si="22"/>
        <v>0</v>
      </c>
      <c r="N134" s="87">
        <f t="shared" si="22"/>
        <v>0</v>
      </c>
      <c r="O134" s="88">
        <f t="shared" si="22"/>
        <v>0</v>
      </c>
    </row>
    <row r="135" spans="1:15" s="1" customFormat="1" x14ac:dyDescent="0.3">
      <c r="A135" s="283"/>
      <c r="B135" s="266"/>
      <c r="C135" s="259"/>
      <c r="D135" s="73" t="s">
        <v>148</v>
      </c>
      <c r="E135" s="135" t="s">
        <v>162</v>
      </c>
      <c r="F135" s="86">
        <f t="shared" ref="F135:O135" si="23">F149*0.5</f>
        <v>188.47500056788837</v>
      </c>
      <c r="G135" s="87">
        <f t="shared" si="23"/>
        <v>867.2284129686426</v>
      </c>
      <c r="H135" s="87">
        <f t="shared" si="23"/>
        <v>1329.7069873761402</v>
      </c>
      <c r="I135" s="87">
        <f t="shared" si="23"/>
        <v>1473.4271767214</v>
      </c>
      <c r="J135" s="87">
        <f t="shared" si="23"/>
        <v>1518.5264246238578</v>
      </c>
      <c r="K135" s="87">
        <f t="shared" si="23"/>
        <v>1676.3115594485466</v>
      </c>
      <c r="L135" s="87">
        <f t="shared" si="23"/>
        <v>1230.910140428603</v>
      </c>
      <c r="M135" s="87">
        <f t="shared" si="23"/>
        <v>627.17426496305552</v>
      </c>
      <c r="N135" s="87">
        <f t="shared" si="23"/>
        <v>293.76848485622577</v>
      </c>
      <c r="O135" s="88">
        <f t="shared" si="23"/>
        <v>122.40596049342798</v>
      </c>
    </row>
    <row r="136" spans="1:15" s="1" customFormat="1" x14ac:dyDescent="0.3">
      <c r="A136" s="283"/>
      <c r="B136" s="266"/>
      <c r="C136" s="259"/>
      <c r="D136" s="73" t="s">
        <v>149</v>
      </c>
      <c r="E136" s="135" t="s">
        <v>162</v>
      </c>
      <c r="F136" s="86">
        <f t="shared" ref="F136:O136" si="24">F150*0.5</f>
        <v>977.85893363857542</v>
      </c>
      <c r="G136" s="87">
        <f t="shared" si="24"/>
        <v>1189.5904128198983</v>
      </c>
      <c r="H136" s="87">
        <f t="shared" si="24"/>
        <v>1304.2172651197654</v>
      </c>
      <c r="I136" s="87">
        <f t="shared" si="24"/>
        <v>1224.5867841298589</v>
      </c>
      <c r="J136" s="87">
        <f t="shared" si="24"/>
        <v>1227.3496166880248</v>
      </c>
      <c r="K136" s="87">
        <f t="shared" si="24"/>
        <v>1147.7816392855821</v>
      </c>
      <c r="L136" s="87">
        <f t="shared" si="24"/>
        <v>335.88956049518225</v>
      </c>
      <c r="M136" s="87">
        <f t="shared" si="24"/>
        <v>108.96303269825795</v>
      </c>
      <c r="N136" s="87">
        <f t="shared" si="24"/>
        <v>46.736233445285954</v>
      </c>
      <c r="O136" s="88">
        <f t="shared" si="24"/>
        <v>3.5419426788707957</v>
      </c>
    </row>
    <row r="137" spans="1:15" s="1" customFormat="1" x14ac:dyDescent="0.3">
      <c r="A137" s="283"/>
      <c r="B137" s="266"/>
      <c r="C137" s="259"/>
      <c r="D137" s="73" t="s">
        <v>150</v>
      </c>
      <c r="E137" s="135" t="s">
        <v>162</v>
      </c>
      <c r="F137" s="86">
        <f t="shared" ref="F137:O137" si="25">F151*0.5</f>
        <v>645.65050795567151</v>
      </c>
      <c r="G137" s="87">
        <f t="shared" si="25"/>
        <v>808.91121752353706</v>
      </c>
      <c r="H137" s="87">
        <f t="shared" si="25"/>
        <v>1043.0619715441792</v>
      </c>
      <c r="I137" s="87">
        <f t="shared" si="25"/>
        <v>916.70131628485751</v>
      </c>
      <c r="J137" s="87">
        <f t="shared" si="25"/>
        <v>954.51749959962501</v>
      </c>
      <c r="K137" s="87">
        <f t="shared" si="25"/>
        <v>1142.226471986108</v>
      </c>
      <c r="L137" s="87">
        <f t="shared" si="25"/>
        <v>335.95940821631558</v>
      </c>
      <c r="M137" s="87">
        <f t="shared" si="25"/>
        <v>108.81515247625707</v>
      </c>
      <c r="N137" s="87">
        <f t="shared" si="25"/>
        <v>46.708745957799842</v>
      </c>
      <c r="O137" s="88">
        <f t="shared" si="25"/>
        <v>3.5498460336529263</v>
      </c>
    </row>
    <row r="138" spans="1:15" s="1" customFormat="1" x14ac:dyDescent="0.3">
      <c r="A138" s="283"/>
      <c r="B138" s="266"/>
      <c r="C138" s="259"/>
      <c r="D138" s="73" t="s">
        <v>151</v>
      </c>
      <c r="E138" s="135" t="s">
        <v>139</v>
      </c>
      <c r="F138" s="86">
        <f t="shared" ref="F138:O138" si="26">F152*0.5</f>
        <v>28.789581791638284</v>
      </c>
      <c r="G138" s="87">
        <f t="shared" si="26"/>
        <v>14.434146952553769</v>
      </c>
      <c r="H138" s="87">
        <f t="shared" si="26"/>
        <v>14.331152980725967</v>
      </c>
      <c r="I138" s="87">
        <f t="shared" si="26"/>
        <v>14.415978839278313</v>
      </c>
      <c r="J138" s="87">
        <f t="shared" si="26"/>
        <v>14.35807130279056</v>
      </c>
      <c r="K138" s="87">
        <f t="shared" si="26"/>
        <v>0</v>
      </c>
      <c r="L138" s="87">
        <f t="shared" si="26"/>
        <v>0</v>
      </c>
      <c r="M138" s="87">
        <f t="shared" si="26"/>
        <v>0</v>
      </c>
      <c r="N138" s="87">
        <f t="shared" si="26"/>
        <v>0</v>
      </c>
      <c r="O138" s="88">
        <f t="shared" si="26"/>
        <v>0</v>
      </c>
    </row>
    <row r="139" spans="1:15" s="1" customFormat="1" x14ac:dyDescent="0.3">
      <c r="A139" s="283"/>
      <c r="B139" s="267"/>
      <c r="C139" s="259"/>
      <c r="D139" s="73" t="s">
        <v>152</v>
      </c>
      <c r="E139" s="135" t="s">
        <v>139</v>
      </c>
      <c r="F139" s="86">
        <f t="shared" ref="F139:O139" si="27">F153*0.5</f>
        <v>12.653613966936444</v>
      </c>
      <c r="G139" s="87">
        <f t="shared" si="27"/>
        <v>6.2767190418224406</v>
      </c>
      <c r="H139" s="87">
        <f t="shared" si="27"/>
        <v>6.2902515800422938</v>
      </c>
      <c r="I139" s="87">
        <f t="shared" si="27"/>
        <v>6.299508652301296</v>
      </c>
      <c r="J139" s="87">
        <f t="shared" si="27"/>
        <v>6.2840895102188359</v>
      </c>
      <c r="K139" s="87">
        <f t="shared" si="27"/>
        <v>0</v>
      </c>
      <c r="L139" s="87">
        <f t="shared" si="27"/>
        <v>0</v>
      </c>
      <c r="M139" s="87">
        <f t="shared" si="27"/>
        <v>0</v>
      </c>
      <c r="N139" s="87">
        <f t="shared" si="27"/>
        <v>0</v>
      </c>
      <c r="O139" s="88">
        <f t="shared" si="27"/>
        <v>0</v>
      </c>
    </row>
    <row r="140" spans="1:15" s="1" customFormat="1" x14ac:dyDescent="0.3">
      <c r="A140" s="283"/>
      <c r="B140" s="267"/>
      <c r="C140" s="259"/>
      <c r="D140" s="26" t="s">
        <v>27</v>
      </c>
      <c r="E140" s="135"/>
      <c r="F140" s="86">
        <f t="shared" ref="F140:O140" si="28">F154*0.5</f>
        <v>3.2616711782915551</v>
      </c>
      <c r="G140" s="87">
        <f t="shared" si="28"/>
        <v>3.7886595386164257</v>
      </c>
      <c r="H140" s="87">
        <f t="shared" si="28"/>
        <v>2.1651692922724886</v>
      </c>
      <c r="I140" s="87">
        <f t="shared" si="28"/>
        <v>2.7152234909815895</v>
      </c>
      <c r="J140" s="87">
        <f t="shared" si="28"/>
        <v>2.1769094558230115</v>
      </c>
      <c r="K140" s="87">
        <f t="shared" si="28"/>
        <v>0</v>
      </c>
      <c r="L140" s="87">
        <f t="shared" si="28"/>
        <v>0</v>
      </c>
      <c r="M140" s="87">
        <f t="shared" si="28"/>
        <v>0</v>
      </c>
      <c r="N140" s="87">
        <f t="shared" si="28"/>
        <v>0</v>
      </c>
      <c r="O140" s="88">
        <f t="shared" si="28"/>
        <v>0</v>
      </c>
    </row>
    <row r="141" spans="1:15" s="1" customFormat="1" ht="15" thickBot="1" x14ac:dyDescent="0.35">
      <c r="A141" s="283"/>
      <c r="B141" s="268"/>
      <c r="C141" s="260"/>
      <c r="D141" s="30" t="s">
        <v>25</v>
      </c>
      <c r="E141" s="136"/>
      <c r="F141" s="92">
        <f t="shared" ref="F141:O141" si="29">F155*0.5</f>
        <v>0</v>
      </c>
      <c r="G141" s="93">
        <f t="shared" si="29"/>
        <v>0</v>
      </c>
      <c r="H141" s="93">
        <f t="shared" si="29"/>
        <v>0</v>
      </c>
      <c r="I141" s="93">
        <f t="shared" si="29"/>
        <v>0</v>
      </c>
      <c r="J141" s="93">
        <f t="shared" si="29"/>
        <v>0</v>
      </c>
      <c r="K141" s="93">
        <f t="shared" si="29"/>
        <v>0</v>
      </c>
      <c r="L141" s="93">
        <f t="shared" si="29"/>
        <v>0</v>
      </c>
      <c r="M141" s="93">
        <f t="shared" si="29"/>
        <v>0</v>
      </c>
      <c r="N141" s="93">
        <f t="shared" si="29"/>
        <v>0</v>
      </c>
      <c r="O141" s="94">
        <f t="shared" si="29"/>
        <v>0</v>
      </c>
    </row>
    <row r="142" spans="1:15" s="1" customFormat="1" x14ac:dyDescent="0.3">
      <c r="A142" s="283"/>
      <c r="B142" s="270" t="s">
        <v>63</v>
      </c>
      <c r="C142" s="258">
        <v>0.2</v>
      </c>
      <c r="D142" s="72" t="s">
        <v>141</v>
      </c>
      <c r="E142" s="134" t="s">
        <v>139</v>
      </c>
      <c r="F142" s="80">
        <v>21.815986677380476</v>
      </c>
      <c r="G142" s="81">
        <v>36.206443244845772</v>
      </c>
      <c r="H142" s="81">
        <v>44.50376915177528</v>
      </c>
      <c r="I142" s="81">
        <v>44.951972727310185</v>
      </c>
      <c r="J142" s="81">
        <v>44.627032652054474</v>
      </c>
      <c r="K142" s="81">
        <v>45.092731575792278</v>
      </c>
      <c r="L142" s="81">
        <v>25.674502763133408</v>
      </c>
      <c r="M142" s="81">
        <v>13.193913235662011</v>
      </c>
      <c r="N142" s="81">
        <v>7.2668226737104149</v>
      </c>
      <c r="O142" s="82">
        <v>4.1861346829803745</v>
      </c>
    </row>
    <row r="143" spans="1:15" s="1" customFormat="1" x14ac:dyDescent="0.3">
      <c r="A143" s="283"/>
      <c r="B143" s="266"/>
      <c r="C143" s="259"/>
      <c r="D143" s="73" t="s">
        <v>142</v>
      </c>
      <c r="E143" s="135" t="s">
        <v>139</v>
      </c>
      <c r="F143" s="83">
        <v>1.4969364109717518</v>
      </c>
      <c r="G143" s="84">
        <v>2.7317562001614286</v>
      </c>
      <c r="H143" s="84">
        <v>3.4802853521333574</v>
      </c>
      <c r="I143" s="84">
        <v>3.5014333976643881</v>
      </c>
      <c r="J143" s="84">
        <v>3.4681034729351836</v>
      </c>
      <c r="K143" s="84">
        <v>3.5262910270602164</v>
      </c>
      <c r="L143" s="84">
        <v>1.8284388893641623</v>
      </c>
      <c r="M143" s="84">
        <v>0.74254574130366402</v>
      </c>
      <c r="N143" s="84">
        <v>0.23578562652853222</v>
      </c>
      <c r="O143" s="85">
        <v>0</v>
      </c>
    </row>
    <row r="144" spans="1:15" s="1" customFormat="1" x14ac:dyDescent="0.3">
      <c r="A144" s="283"/>
      <c r="B144" s="266"/>
      <c r="C144" s="259"/>
      <c r="D144" s="73" t="s">
        <v>143</v>
      </c>
      <c r="E144" s="135" t="s">
        <v>162</v>
      </c>
      <c r="F144" s="86">
        <v>2539.8947142994552</v>
      </c>
      <c r="G144" s="87">
        <v>4271.3841944890501</v>
      </c>
      <c r="H144" s="87">
        <v>5382.0671899265453</v>
      </c>
      <c r="I144" s="87">
        <v>5536.9245788906019</v>
      </c>
      <c r="J144" s="87">
        <v>5578.557572849686</v>
      </c>
      <c r="K144" s="87">
        <v>5785.928147325134</v>
      </c>
      <c r="L144" s="87">
        <v>3336.1957435275012</v>
      </c>
      <c r="M144" s="87">
        <v>1743.2832864540512</v>
      </c>
      <c r="N144" s="87">
        <v>982.49647035422686</v>
      </c>
      <c r="O144" s="88">
        <v>578.78957048418681</v>
      </c>
    </row>
    <row r="145" spans="1:15" s="1" customFormat="1" x14ac:dyDescent="0.3">
      <c r="A145" s="283"/>
      <c r="B145" s="266"/>
      <c r="C145" s="259"/>
      <c r="D145" s="73" t="s">
        <v>144</v>
      </c>
      <c r="E145" s="135" t="s">
        <v>162</v>
      </c>
      <c r="F145" s="86">
        <v>109.91930009342066</v>
      </c>
      <c r="G145" s="87">
        <v>204.57997394909984</v>
      </c>
      <c r="H145" s="87">
        <v>264.73627197676859</v>
      </c>
      <c r="I145" s="87">
        <v>273.60571061647403</v>
      </c>
      <c r="J145" s="87">
        <v>278.16405843512194</v>
      </c>
      <c r="K145" s="87">
        <v>285.75514123113254</v>
      </c>
      <c r="L145" s="87">
        <v>151.31159934729462</v>
      </c>
      <c r="M145" s="87">
        <v>63.162412182911901</v>
      </c>
      <c r="N145" s="87">
        <v>20.177768366987291</v>
      </c>
      <c r="O145" s="88">
        <v>0</v>
      </c>
    </row>
    <row r="146" spans="1:15" s="1" customFormat="1" x14ac:dyDescent="0.3">
      <c r="A146" s="283"/>
      <c r="B146" s="266"/>
      <c r="C146" s="259"/>
      <c r="D146" s="73" t="s">
        <v>145</v>
      </c>
      <c r="E146" s="135" t="s">
        <v>162</v>
      </c>
      <c r="F146" s="86">
        <v>312.73668978243376</v>
      </c>
      <c r="G146" s="87">
        <v>352.18017536456426</v>
      </c>
      <c r="H146" s="87">
        <v>380.34947715023003</v>
      </c>
      <c r="I146" s="87">
        <v>386.93509307931993</v>
      </c>
      <c r="J146" s="87">
        <v>394.031880573823</v>
      </c>
      <c r="K146" s="87">
        <v>402.96852638112597</v>
      </c>
      <c r="L146" s="87">
        <v>362.59038940612396</v>
      </c>
      <c r="M146" s="87">
        <v>337.82391482418393</v>
      </c>
      <c r="N146" s="87">
        <v>328.18900624745964</v>
      </c>
      <c r="O146" s="88">
        <v>327.7547897935259</v>
      </c>
    </row>
    <row r="147" spans="1:15" s="1" customFormat="1" x14ac:dyDescent="0.3">
      <c r="A147" s="283"/>
      <c r="B147" s="266"/>
      <c r="C147" s="259"/>
      <c r="D147" s="73" t="s">
        <v>146</v>
      </c>
      <c r="E147" s="135" t="s">
        <v>162</v>
      </c>
      <c r="F147" s="86">
        <v>0</v>
      </c>
      <c r="G147" s="87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8">
        <v>0</v>
      </c>
    </row>
    <row r="148" spans="1:15" s="1" customFormat="1" x14ac:dyDescent="0.3">
      <c r="A148" s="283"/>
      <c r="B148" s="266"/>
      <c r="C148" s="259"/>
      <c r="D148" s="73" t="s">
        <v>147</v>
      </c>
      <c r="E148" s="135" t="s">
        <v>162</v>
      </c>
      <c r="F148" s="86">
        <v>663.02744735163765</v>
      </c>
      <c r="G148" s="87">
        <v>766.89112638351833</v>
      </c>
      <c r="H148" s="87">
        <v>520.69967289976421</v>
      </c>
      <c r="I148" s="87">
        <v>624.53359231611216</v>
      </c>
      <c r="J148" s="87">
        <v>542.25741428421406</v>
      </c>
      <c r="K148" s="87">
        <v>0</v>
      </c>
      <c r="L148" s="87">
        <v>0</v>
      </c>
      <c r="M148" s="87">
        <v>0</v>
      </c>
      <c r="N148" s="87">
        <v>0</v>
      </c>
      <c r="O148" s="88">
        <v>0</v>
      </c>
    </row>
    <row r="149" spans="1:15" s="1" customFormat="1" x14ac:dyDescent="0.3">
      <c r="A149" s="283"/>
      <c r="B149" s="266"/>
      <c r="C149" s="259"/>
      <c r="D149" s="73" t="s">
        <v>148</v>
      </c>
      <c r="E149" s="135" t="s">
        <v>162</v>
      </c>
      <c r="F149" s="86">
        <v>376.95000113577674</v>
      </c>
      <c r="G149" s="87">
        <v>1734.4568259372852</v>
      </c>
      <c r="H149" s="87">
        <v>2659.4139747522804</v>
      </c>
      <c r="I149" s="87">
        <v>2946.8543534427999</v>
      </c>
      <c r="J149" s="87">
        <v>3037.0528492477156</v>
      </c>
      <c r="K149" s="87">
        <v>3352.6231188970933</v>
      </c>
      <c r="L149" s="87">
        <v>2461.8202808572059</v>
      </c>
      <c r="M149" s="87">
        <v>1254.348529926111</v>
      </c>
      <c r="N149" s="87">
        <v>587.53696971245154</v>
      </c>
      <c r="O149" s="88">
        <v>244.81192098685597</v>
      </c>
    </row>
    <row r="150" spans="1:15" s="1" customFormat="1" x14ac:dyDescent="0.3">
      <c r="A150" s="283"/>
      <c r="B150" s="266"/>
      <c r="C150" s="259"/>
      <c r="D150" s="73" t="s">
        <v>149</v>
      </c>
      <c r="E150" s="135" t="s">
        <v>162</v>
      </c>
      <c r="F150" s="86">
        <v>1955.7178672771508</v>
      </c>
      <c r="G150" s="87">
        <v>2379.1808256397967</v>
      </c>
      <c r="H150" s="87">
        <v>2608.4345302395309</v>
      </c>
      <c r="I150" s="87">
        <v>2449.1735682597177</v>
      </c>
      <c r="J150" s="87">
        <v>2454.6992333760495</v>
      </c>
      <c r="K150" s="87">
        <v>2295.5632785711641</v>
      </c>
      <c r="L150" s="87">
        <v>671.7791209903645</v>
      </c>
      <c r="M150" s="87">
        <v>217.9260653965159</v>
      </c>
      <c r="N150" s="87">
        <v>93.472466890571908</v>
      </c>
      <c r="O150" s="88">
        <v>7.0838853577415914</v>
      </c>
    </row>
    <row r="151" spans="1:15" s="1" customFormat="1" x14ac:dyDescent="0.3">
      <c r="A151" s="283"/>
      <c r="B151" s="266"/>
      <c r="C151" s="259"/>
      <c r="D151" s="73" t="s">
        <v>150</v>
      </c>
      <c r="E151" s="135" t="s">
        <v>162</v>
      </c>
      <c r="F151" s="86">
        <v>1291.301015911343</v>
      </c>
      <c r="G151" s="87">
        <v>1617.8224350470741</v>
      </c>
      <c r="H151" s="87">
        <v>2086.1239430883584</v>
      </c>
      <c r="I151" s="87">
        <v>1833.402632569715</v>
      </c>
      <c r="J151" s="87">
        <v>1909.03499919925</v>
      </c>
      <c r="K151" s="87">
        <v>2284.452943972216</v>
      </c>
      <c r="L151" s="87">
        <v>671.91881643263116</v>
      </c>
      <c r="M151" s="87">
        <v>217.63030495251414</v>
      </c>
      <c r="N151" s="87">
        <v>93.417491915599683</v>
      </c>
      <c r="O151" s="88">
        <v>7.0996920673058526</v>
      </c>
    </row>
    <row r="152" spans="1:15" s="1" customFormat="1" x14ac:dyDescent="0.3">
      <c r="A152" s="283"/>
      <c r="B152" s="266"/>
      <c r="C152" s="259"/>
      <c r="D152" s="73" t="s">
        <v>151</v>
      </c>
      <c r="E152" s="135" t="s">
        <v>139</v>
      </c>
      <c r="F152" s="86">
        <v>57.579163583276568</v>
      </c>
      <c r="G152" s="87">
        <v>28.868293905107539</v>
      </c>
      <c r="H152" s="87">
        <v>28.662305961451935</v>
      </c>
      <c r="I152" s="87">
        <v>28.831957678556627</v>
      </c>
      <c r="J152" s="87">
        <v>28.716142605581119</v>
      </c>
      <c r="K152" s="87">
        <v>0</v>
      </c>
      <c r="L152" s="87">
        <v>0</v>
      </c>
      <c r="M152" s="87">
        <v>0</v>
      </c>
      <c r="N152" s="87">
        <v>0</v>
      </c>
      <c r="O152" s="88">
        <v>0</v>
      </c>
    </row>
    <row r="153" spans="1:15" s="1" customFormat="1" x14ac:dyDescent="0.3">
      <c r="A153" s="283"/>
      <c r="B153" s="267"/>
      <c r="C153" s="259"/>
      <c r="D153" s="73" t="s">
        <v>152</v>
      </c>
      <c r="E153" s="135" t="s">
        <v>139</v>
      </c>
      <c r="F153" s="86">
        <v>25.307227933872888</v>
      </c>
      <c r="G153" s="87">
        <v>12.553438083644881</v>
      </c>
      <c r="H153" s="87">
        <v>12.580503160084588</v>
      </c>
      <c r="I153" s="87">
        <v>12.599017304602592</v>
      </c>
      <c r="J153" s="87">
        <v>12.568179020437672</v>
      </c>
      <c r="K153" s="87">
        <v>0</v>
      </c>
      <c r="L153" s="87">
        <v>0</v>
      </c>
      <c r="M153" s="87">
        <v>0</v>
      </c>
      <c r="N153" s="87">
        <v>0</v>
      </c>
      <c r="O153" s="88">
        <v>0</v>
      </c>
    </row>
    <row r="154" spans="1:15" s="1" customFormat="1" x14ac:dyDescent="0.3">
      <c r="A154" s="283"/>
      <c r="B154" s="267"/>
      <c r="C154" s="259"/>
      <c r="D154" s="26" t="s">
        <v>27</v>
      </c>
      <c r="E154" s="135"/>
      <c r="F154" s="86">
        <v>6.5233423565831101</v>
      </c>
      <c r="G154" s="87">
        <v>7.5773190772328514</v>
      </c>
      <c r="H154" s="87">
        <v>4.3303385845449771</v>
      </c>
      <c r="I154" s="87">
        <v>5.4304469819631791</v>
      </c>
      <c r="J154" s="87">
        <v>4.3538189116460231</v>
      </c>
      <c r="K154" s="87">
        <v>0</v>
      </c>
      <c r="L154" s="87">
        <v>0</v>
      </c>
      <c r="M154" s="87">
        <v>0</v>
      </c>
      <c r="N154" s="87">
        <v>0</v>
      </c>
      <c r="O154" s="88">
        <v>0</v>
      </c>
    </row>
    <row r="155" spans="1:15" s="1" customFormat="1" ht="15" thickBot="1" x14ac:dyDescent="0.35">
      <c r="A155" s="284"/>
      <c r="B155" s="268"/>
      <c r="C155" s="260"/>
      <c r="D155" s="30" t="s">
        <v>25</v>
      </c>
      <c r="E155" s="136"/>
      <c r="F155" s="92">
        <v>0</v>
      </c>
      <c r="G155" s="93">
        <v>0</v>
      </c>
      <c r="H155" s="93">
        <v>0</v>
      </c>
      <c r="I155" s="93">
        <v>0</v>
      </c>
      <c r="J155" s="93">
        <v>0</v>
      </c>
      <c r="K155" s="93">
        <v>0</v>
      </c>
      <c r="L155" s="93">
        <v>0</v>
      </c>
      <c r="M155" s="93">
        <v>0</v>
      </c>
      <c r="N155" s="93">
        <v>0</v>
      </c>
      <c r="O155" s="93">
        <v>0</v>
      </c>
    </row>
    <row r="156" spans="1:15" s="1" customFormat="1" x14ac:dyDescent="0.3">
      <c r="A156" s="282" t="s">
        <v>115</v>
      </c>
      <c r="B156" s="270" t="s">
        <v>13</v>
      </c>
      <c r="C156" s="258">
        <v>0.5</v>
      </c>
      <c r="D156" s="72" t="s">
        <v>141</v>
      </c>
      <c r="E156" s="134" t="s">
        <v>139</v>
      </c>
      <c r="F156" s="80">
        <v>15.762050374407393</v>
      </c>
      <c r="G156" s="81">
        <v>26.15915524440107</v>
      </c>
      <c r="H156" s="81">
        <v>32.153973212157638</v>
      </c>
      <c r="I156" s="81">
        <v>32.477800295481607</v>
      </c>
      <c r="J156" s="81">
        <v>32.243031091109358</v>
      </c>
      <c r="K156" s="81">
        <v>32.579498563509915</v>
      </c>
      <c r="L156" s="81">
        <v>18.549828246363884</v>
      </c>
      <c r="M156" s="81">
        <v>9.5326023127658033</v>
      </c>
      <c r="N156" s="81">
        <v>5.2502793817557745</v>
      </c>
      <c r="O156" s="82">
        <v>3.0244823084533201</v>
      </c>
    </row>
    <row r="157" spans="1:15" s="1" customFormat="1" x14ac:dyDescent="0.3">
      <c r="A157" s="283"/>
      <c r="B157" s="266"/>
      <c r="C157" s="259"/>
      <c r="D157" s="73" t="s">
        <v>142</v>
      </c>
      <c r="E157" s="135" t="s">
        <v>139</v>
      </c>
      <c r="F157" s="83">
        <v>1.0815365569270907</v>
      </c>
      <c r="G157" s="84">
        <v>1.973693854616632</v>
      </c>
      <c r="H157" s="84">
        <v>2.5145061669163504</v>
      </c>
      <c r="I157" s="84">
        <v>2.5297856298125203</v>
      </c>
      <c r="J157" s="84">
        <v>2.50570475919567</v>
      </c>
      <c r="K157" s="84">
        <v>2.5477452670510061</v>
      </c>
      <c r="L157" s="84">
        <v>1.3210470975656072</v>
      </c>
      <c r="M157" s="84">
        <v>0.53648929809189727</v>
      </c>
      <c r="N157" s="84">
        <v>0.17035511516686452</v>
      </c>
      <c r="O157" s="85">
        <v>0</v>
      </c>
    </row>
    <row r="158" spans="1:15" s="1" customFormat="1" x14ac:dyDescent="0.3">
      <c r="A158" s="283"/>
      <c r="B158" s="266"/>
      <c r="C158" s="259"/>
      <c r="D158" s="73" t="s">
        <v>143</v>
      </c>
      <c r="E158" s="135" t="s">
        <v>162</v>
      </c>
      <c r="F158" s="83">
        <v>1835.0739310813562</v>
      </c>
      <c r="G158" s="84">
        <v>3086.0750805183388</v>
      </c>
      <c r="H158" s="84">
        <v>3888.5435447219288</v>
      </c>
      <c r="I158" s="84">
        <v>4000.4280082484602</v>
      </c>
      <c r="J158" s="84">
        <v>4030.5078463838977</v>
      </c>
      <c r="K158" s="84">
        <v>4180.3330864424097</v>
      </c>
      <c r="L158" s="84">
        <v>2410.4014246986194</v>
      </c>
      <c r="M158" s="84">
        <v>1259.5221744630521</v>
      </c>
      <c r="N158" s="84">
        <v>709.8536998309288</v>
      </c>
      <c r="O158" s="85">
        <v>418.17546467482492</v>
      </c>
    </row>
    <row r="159" spans="1:15" s="1" customFormat="1" x14ac:dyDescent="0.3">
      <c r="A159" s="283"/>
      <c r="B159" s="266"/>
      <c r="C159" s="259"/>
      <c r="D159" s="73" t="s">
        <v>144</v>
      </c>
      <c r="E159" s="135" t="s">
        <v>162</v>
      </c>
      <c r="F159" s="83">
        <v>79.416694317496422</v>
      </c>
      <c r="G159" s="84">
        <v>147.80903117822461</v>
      </c>
      <c r="H159" s="84">
        <v>191.27195650321531</v>
      </c>
      <c r="I159" s="84">
        <v>197.68012592040247</v>
      </c>
      <c r="J159" s="84">
        <v>200.97353221937558</v>
      </c>
      <c r="K159" s="84">
        <v>206.45808953949324</v>
      </c>
      <c r="L159" s="84">
        <v>109.32263052842035</v>
      </c>
      <c r="M159" s="84">
        <v>45.634842802153848</v>
      </c>
      <c r="N159" s="84">
        <v>14.578437645148316</v>
      </c>
      <c r="O159" s="85">
        <v>0</v>
      </c>
    </row>
    <row r="160" spans="1:15" s="1" customFormat="1" x14ac:dyDescent="0.3">
      <c r="A160" s="283"/>
      <c r="B160" s="266"/>
      <c r="C160" s="259"/>
      <c r="D160" s="73" t="s">
        <v>145</v>
      </c>
      <c r="E160" s="135" t="s">
        <v>162</v>
      </c>
      <c r="F160" s="83">
        <v>225.95225836780838</v>
      </c>
      <c r="G160" s="84">
        <v>254.45017670089769</v>
      </c>
      <c r="H160" s="84">
        <v>274.80249724104118</v>
      </c>
      <c r="I160" s="84">
        <v>279.56060474980865</v>
      </c>
      <c r="J160" s="84">
        <v>284.68803371458711</v>
      </c>
      <c r="K160" s="84">
        <v>291.14476031036349</v>
      </c>
      <c r="L160" s="84">
        <v>261.97155634592451</v>
      </c>
      <c r="M160" s="84">
        <v>244.0777784604729</v>
      </c>
      <c r="N160" s="84">
        <v>237.11655701378959</v>
      </c>
      <c r="O160" s="85">
        <v>236.80283562582244</v>
      </c>
    </row>
    <row r="161" spans="1:15" s="1" customFormat="1" x14ac:dyDescent="0.3">
      <c r="A161" s="283"/>
      <c r="B161" s="266"/>
      <c r="C161" s="259"/>
      <c r="D161" s="73" t="s">
        <v>146</v>
      </c>
      <c r="E161" s="135" t="s">
        <v>162</v>
      </c>
      <c r="F161" s="83">
        <v>0</v>
      </c>
      <c r="G161" s="84">
        <v>0</v>
      </c>
      <c r="H161" s="84">
        <v>0</v>
      </c>
      <c r="I161" s="84">
        <v>0</v>
      </c>
      <c r="J161" s="84">
        <v>0</v>
      </c>
      <c r="K161" s="84">
        <v>0</v>
      </c>
      <c r="L161" s="84">
        <v>0</v>
      </c>
      <c r="M161" s="84">
        <v>0</v>
      </c>
      <c r="N161" s="84">
        <v>0</v>
      </c>
      <c r="O161" s="85">
        <v>0</v>
      </c>
    </row>
    <row r="162" spans="1:15" s="1" customFormat="1" x14ac:dyDescent="0.3">
      <c r="A162" s="283"/>
      <c r="B162" s="266"/>
      <c r="C162" s="259"/>
      <c r="D162" s="73" t="s">
        <v>147</v>
      </c>
      <c r="E162" s="135" t="s">
        <v>162</v>
      </c>
      <c r="F162" s="83">
        <v>479.03733071155824</v>
      </c>
      <c r="G162" s="84">
        <v>554.07883881209193</v>
      </c>
      <c r="H162" s="84">
        <v>376.20551367007965</v>
      </c>
      <c r="I162" s="84">
        <v>451.22552044839097</v>
      </c>
      <c r="J162" s="84">
        <v>391.78098182034461</v>
      </c>
      <c r="K162" s="84">
        <v>0</v>
      </c>
      <c r="L162" s="84">
        <v>0</v>
      </c>
      <c r="M162" s="84">
        <v>0</v>
      </c>
      <c r="N162" s="84">
        <v>0</v>
      </c>
      <c r="O162" s="85">
        <v>0</v>
      </c>
    </row>
    <row r="163" spans="1:15" s="1" customFormat="1" x14ac:dyDescent="0.3">
      <c r="A163" s="283"/>
      <c r="B163" s="266"/>
      <c r="C163" s="259"/>
      <c r="D163" s="73" t="s">
        <v>148</v>
      </c>
      <c r="E163" s="135" t="s">
        <v>162</v>
      </c>
      <c r="F163" s="83">
        <v>272.34637582059867</v>
      </c>
      <c r="G163" s="84">
        <v>1253.1450567396885</v>
      </c>
      <c r="H163" s="84">
        <v>1921.4265967585225</v>
      </c>
      <c r="I163" s="84">
        <v>2129.1022703624226</v>
      </c>
      <c r="J163" s="84">
        <v>2194.2706835814747</v>
      </c>
      <c r="K163" s="84">
        <v>2422.2702034031499</v>
      </c>
      <c r="L163" s="84">
        <v>1778.6651529193311</v>
      </c>
      <c r="M163" s="84">
        <v>906.26681287161512</v>
      </c>
      <c r="N163" s="84">
        <v>424.49546061724618</v>
      </c>
      <c r="O163" s="85">
        <v>176.87661291300344</v>
      </c>
    </row>
    <row r="164" spans="1:15" s="1" customFormat="1" x14ac:dyDescent="0.3">
      <c r="A164" s="283"/>
      <c r="B164" s="266"/>
      <c r="C164" s="259"/>
      <c r="D164" s="73" t="s">
        <v>149</v>
      </c>
      <c r="E164" s="135" t="s">
        <v>162</v>
      </c>
      <c r="F164" s="83">
        <v>1413.0061591077413</v>
      </c>
      <c r="G164" s="84">
        <v>1718.9581465247529</v>
      </c>
      <c r="H164" s="84">
        <v>1884.593948098061</v>
      </c>
      <c r="I164" s="84">
        <v>1769.5279030676461</v>
      </c>
      <c r="J164" s="84">
        <v>1773.5201961141956</v>
      </c>
      <c r="K164" s="84">
        <v>1658.5444687676661</v>
      </c>
      <c r="L164" s="84">
        <v>485.3604149155384</v>
      </c>
      <c r="M164" s="84">
        <v>157.45158224898273</v>
      </c>
      <c r="N164" s="84">
        <v>67.533857328438202</v>
      </c>
      <c r="O164" s="85">
        <v>5.1181071709682993</v>
      </c>
    </row>
    <row r="165" spans="1:15" s="1" customFormat="1" x14ac:dyDescent="0.3">
      <c r="A165" s="283"/>
      <c r="B165" s="266"/>
      <c r="C165" s="259"/>
      <c r="D165" s="73" t="s">
        <v>150</v>
      </c>
      <c r="E165" s="135" t="s">
        <v>162</v>
      </c>
      <c r="F165" s="83">
        <v>932.96498399594532</v>
      </c>
      <c r="G165" s="84">
        <v>1168.876709321511</v>
      </c>
      <c r="H165" s="84">
        <v>1507.2245488813389</v>
      </c>
      <c r="I165" s="84">
        <v>1324.633402031619</v>
      </c>
      <c r="J165" s="84">
        <v>1379.2777869214581</v>
      </c>
      <c r="K165" s="84">
        <v>1650.517252019926</v>
      </c>
      <c r="L165" s="84">
        <v>485.46134487257598</v>
      </c>
      <c r="M165" s="84">
        <v>157.23789532819146</v>
      </c>
      <c r="N165" s="84">
        <v>67.494137909020779</v>
      </c>
      <c r="O165" s="85">
        <v>5.1295275186284774</v>
      </c>
    </row>
    <row r="166" spans="1:15" s="1" customFormat="1" x14ac:dyDescent="0.3">
      <c r="A166" s="283"/>
      <c r="B166" s="266"/>
      <c r="C166" s="259"/>
      <c r="D166" s="73" t="s">
        <v>151</v>
      </c>
      <c r="E166" s="135" t="s">
        <v>139</v>
      </c>
      <c r="F166" s="83">
        <v>41.600945688917321</v>
      </c>
      <c r="G166" s="84">
        <v>20.857342346440195</v>
      </c>
      <c r="H166" s="84">
        <v>20.708516057149023</v>
      </c>
      <c r="I166" s="84">
        <v>20.831089422757163</v>
      </c>
      <c r="J166" s="84">
        <v>20.747413032532357</v>
      </c>
      <c r="K166" s="84">
        <v>0</v>
      </c>
      <c r="L166" s="84">
        <v>0</v>
      </c>
      <c r="M166" s="84">
        <v>0</v>
      </c>
      <c r="N166" s="84">
        <v>0</v>
      </c>
      <c r="O166" s="85">
        <v>0</v>
      </c>
    </row>
    <row r="167" spans="1:15" s="1" customFormat="1" x14ac:dyDescent="0.3">
      <c r="A167" s="283"/>
      <c r="B167" s="267"/>
      <c r="C167" s="259"/>
      <c r="D167" s="73" t="s">
        <v>152</v>
      </c>
      <c r="E167" s="135" t="s">
        <v>139</v>
      </c>
      <c r="F167" s="83">
        <v>18.284472182223162</v>
      </c>
      <c r="G167" s="84">
        <v>9.0698590154334262</v>
      </c>
      <c r="H167" s="84">
        <v>9.0894135331611139</v>
      </c>
      <c r="I167" s="84">
        <v>9.1027900025753716</v>
      </c>
      <c r="J167" s="84">
        <v>9.0805093422662164</v>
      </c>
      <c r="K167" s="84">
        <v>0</v>
      </c>
      <c r="L167" s="84">
        <v>0</v>
      </c>
      <c r="M167" s="84">
        <v>0</v>
      </c>
      <c r="N167" s="84">
        <v>0</v>
      </c>
      <c r="O167" s="85">
        <v>0</v>
      </c>
    </row>
    <row r="168" spans="1:15" s="1" customFormat="1" x14ac:dyDescent="0.3">
      <c r="A168" s="283"/>
      <c r="B168" s="267"/>
      <c r="C168" s="259"/>
      <c r="D168" s="26" t="s">
        <v>27</v>
      </c>
      <c r="E168" s="135"/>
      <c r="F168" s="83">
        <v>4.7131148526312971</v>
      </c>
      <c r="G168" s="84">
        <v>5.4746130333007343</v>
      </c>
      <c r="H168" s="84">
        <v>3.1286696273337458</v>
      </c>
      <c r="I168" s="84">
        <v>3.9234979444683966</v>
      </c>
      <c r="J168" s="84">
        <v>3.1456341636642513</v>
      </c>
      <c r="K168" s="84">
        <v>0</v>
      </c>
      <c r="L168" s="84">
        <v>0</v>
      </c>
      <c r="M168" s="84">
        <v>0</v>
      </c>
      <c r="N168" s="84">
        <v>0</v>
      </c>
      <c r="O168" s="85">
        <v>0</v>
      </c>
    </row>
    <row r="169" spans="1:15" s="1" customFormat="1" ht="15" thickBot="1" x14ac:dyDescent="0.35">
      <c r="A169" s="283"/>
      <c r="B169" s="268"/>
      <c r="C169" s="260"/>
      <c r="D169" s="30" t="s">
        <v>25</v>
      </c>
      <c r="E169" s="136"/>
      <c r="F169" s="89">
        <v>0</v>
      </c>
      <c r="G169" s="90">
        <v>0</v>
      </c>
      <c r="H169" s="90">
        <v>0</v>
      </c>
      <c r="I169" s="90">
        <v>0</v>
      </c>
      <c r="J169" s="90">
        <v>0</v>
      </c>
      <c r="K169" s="90">
        <v>0</v>
      </c>
      <c r="L169" s="90">
        <v>0</v>
      </c>
      <c r="M169" s="90">
        <v>0</v>
      </c>
      <c r="N169" s="90">
        <v>0</v>
      </c>
      <c r="O169" s="91">
        <v>0</v>
      </c>
    </row>
    <row r="170" spans="1:15" s="1" customFormat="1" x14ac:dyDescent="0.3">
      <c r="A170" s="283"/>
      <c r="B170" s="270" t="s">
        <v>62</v>
      </c>
      <c r="C170" s="258">
        <v>0.3</v>
      </c>
      <c r="D170" s="72" t="s">
        <v>141</v>
      </c>
      <c r="E170" s="134" t="s">
        <v>139</v>
      </c>
      <c r="F170" s="80">
        <v>9.2717943378867016</v>
      </c>
      <c r="G170" s="81">
        <v>15.387738379059453</v>
      </c>
      <c r="H170" s="81">
        <v>18.914101889504494</v>
      </c>
      <c r="I170" s="81">
        <v>19.104588409106828</v>
      </c>
      <c r="J170" s="81">
        <v>18.966488877123151</v>
      </c>
      <c r="K170" s="81">
        <v>19.164410919711717</v>
      </c>
      <c r="L170" s="81">
        <v>10.911663674331697</v>
      </c>
      <c r="M170" s="81">
        <v>5.6074131251563548</v>
      </c>
      <c r="N170" s="81">
        <v>3.0883996363269262</v>
      </c>
      <c r="O170" s="82">
        <v>1.779107240266659</v>
      </c>
    </row>
    <row r="171" spans="1:15" s="1" customFormat="1" x14ac:dyDescent="0.3">
      <c r="A171" s="283"/>
      <c r="B171" s="266"/>
      <c r="C171" s="259"/>
      <c r="D171" s="73" t="s">
        <v>142</v>
      </c>
      <c r="E171" s="135" t="s">
        <v>139</v>
      </c>
      <c r="F171" s="83">
        <v>0.63619797466299455</v>
      </c>
      <c r="G171" s="84">
        <v>1.1609963850686071</v>
      </c>
      <c r="H171" s="84">
        <v>1.4791212746566769</v>
      </c>
      <c r="I171" s="84">
        <v>1.488109194007365</v>
      </c>
      <c r="J171" s="84">
        <v>1.4739439759974531</v>
      </c>
      <c r="K171" s="84">
        <v>1.4986736865005919</v>
      </c>
      <c r="L171" s="84">
        <v>0.77708652797976896</v>
      </c>
      <c r="M171" s="84">
        <v>0.31558194005405721</v>
      </c>
      <c r="N171" s="84">
        <v>0.10020889127462619</v>
      </c>
      <c r="O171" s="85">
        <v>0</v>
      </c>
    </row>
    <row r="172" spans="1:15" s="1" customFormat="1" x14ac:dyDescent="0.3">
      <c r="A172" s="283"/>
      <c r="B172" s="266"/>
      <c r="C172" s="259"/>
      <c r="D172" s="73" t="s">
        <v>143</v>
      </c>
      <c r="E172" s="135" t="s">
        <v>162</v>
      </c>
      <c r="F172" s="86">
        <v>1079.4552535772684</v>
      </c>
      <c r="G172" s="87">
        <v>1815.3382826578463</v>
      </c>
      <c r="H172" s="87">
        <v>2287.3785557187816</v>
      </c>
      <c r="I172" s="87">
        <v>2353.192946028506</v>
      </c>
      <c r="J172" s="87">
        <v>2370.8869684611163</v>
      </c>
      <c r="K172" s="87">
        <v>2459.019462613182</v>
      </c>
      <c r="L172" s="87">
        <v>1417.8831909991879</v>
      </c>
      <c r="M172" s="87">
        <v>740.8953967429718</v>
      </c>
      <c r="N172" s="87">
        <v>417.56099990054639</v>
      </c>
      <c r="O172" s="88">
        <v>245.98556745577937</v>
      </c>
    </row>
    <row r="173" spans="1:15" s="1" customFormat="1" x14ac:dyDescent="0.3">
      <c r="A173" s="283"/>
      <c r="B173" s="266"/>
      <c r="C173" s="259"/>
      <c r="D173" s="73" t="s">
        <v>144</v>
      </c>
      <c r="E173" s="135" t="s">
        <v>162</v>
      </c>
      <c r="F173" s="86">
        <v>46.715702539703777</v>
      </c>
      <c r="G173" s="87">
        <v>86.94648892836743</v>
      </c>
      <c r="H173" s="87">
        <v>112.51291559012665</v>
      </c>
      <c r="I173" s="87">
        <v>116.28242701200146</v>
      </c>
      <c r="J173" s="87">
        <v>118.21972483492682</v>
      </c>
      <c r="K173" s="87">
        <v>121.44593502323133</v>
      </c>
      <c r="L173" s="87">
        <v>64.307429722600205</v>
      </c>
      <c r="M173" s="87">
        <v>26.844025177737556</v>
      </c>
      <c r="N173" s="87">
        <v>8.5755515559695983</v>
      </c>
      <c r="O173" s="88">
        <v>0</v>
      </c>
    </row>
    <row r="174" spans="1:15" s="1" customFormat="1" x14ac:dyDescent="0.3">
      <c r="A174" s="283"/>
      <c r="B174" s="266"/>
      <c r="C174" s="259"/>
      <c r="D174" s="73" t="s">
        <v>145</v>
      </c>
      <c r="E174" s="135" t="s">
        <v>162</v>
      </c>
      <c r="F174" s="86">
        <v>132.91309315753435</v>
      </c>
      <c r="G174" s="87">
        <v>149.67657452993981</v>
      </c>
      <c r="H174" s="87">
        <v>161.64852778884776</v>
      </c>
      <c r="I174" s="87">
        <v>164.44741455871096</v>
      </c>
      <c r="J174" s="87">
        <v>167.46354924387478</v>
      </c>
      <c r="K174" s="87">
        <v>171.26162371197853</v>
      </c>
      <c r="L174" s="87">
        <v>154.10091549760267</v>
      </c>
      <c r="M174" s="87">
        <v>143.57516380027818</v>
      </c>
      <c r="N174" s="87">
        <v>139.48032765517036</v>
      </c>
      <c r="O174" s="88">
        <v>139.29578566224851</v>
      </c>
    </row>
    <row r="175" spans="1:15" s="1" customFormat="1" x14ac:dyDescent="0.3">
      <c r="A175" s="283"/>
      <c r="B175" s="266"/>
      <c r="C175" s="259"/>
      <c r="D175" s="73" t="s">
        <v>146</v>
      </c>
      <c r="E175" s="135" t="s">
        <v>162</v>
      </c>
      <c r="F175" s="86">
        <v>0</v>
      </c>
      <c r="G175" s="87">
        <v>0</v>
      </c>
      <c r="H175" s="87">
        <v>0</v>
      </c>
      <c r="I175" s="87">
        <v>0</v>
      </c>
      <c r="J175" s="87">
        <v>0</v>
      </c>
      <c r="K175" s="87">
        <v>0</v>
      </c>
      <c r="L175" s="87">
        <v>0</v>
      </c>
      <c r="M175" s="87">
        <v>0</v>
      </c>
      <c r="N175" s="87">
        <v>0</v>
      </c>
      <c r="O175" s="88">
        <v>0</v>
      </c>
    </row>
    <row r="176" spans="1:15" s="1" customFormat="1" x14ac:dyDescent="0.3">
      <c r="A176" s="283"/>
      <c r="B176" s="266"/>
      <c r="C176" s="259"/>
      <c r="D176" s="73" t="s">
        <v>147</v>
      </c>
      <c r="E176" s="135" t="s">
        <v>162</v>
      </c>
      <c r="F176" s="86">
        <v>281.78666512444602</v>
      </c>
      <c r="G176" s="87">
        <v>325.92872871299528</v>
      </c>
      <c r="H176" s="87">
        <v>221.29736098239979</v>
      </c>
      <c r="I176" s="87">
        <v>265.42677673434764</v>
      </c>
      <c r="J176" s="87">
        <v>230.45940107079096</v>
      </c>
      <c r="K176" s="87">
        <v>0</v>
      </c>
      <c r="L176" s="87">
        <v>0</v>
      </c>
      <c r="M176" s="87">
        <v>0</v>
      </c>
      <c r="N176" s="87">
        <v>0</v>
      </c>
      <c r="O176" s="88">
        <v>0</v>
      </c>
    </row>
    <row r="177" spans="1:15" s="1" customFormat="1" x14ac:dyDescent="0.3">
      <c r="A177" s="283"/>
      <c r="B177" s="266"/>
      <c r="C177" s="259"/>
      <c r="D177" s="73" t="s">
        <v>148</v>
      </c>
      <c r="E177" s="135" t="s">
        <v>162</v>
      </c>
      <c r="F177" s="86">
        <v>160.20375048270512</v>
      </c>
      <c r="G177" s="87">
        <v>737.14415102334624</v>
      </c>
      <c r="H177" s="87">
        <v>1130.2509392697191</v>
      </c>
      <c r="I177" s="87">
        <v>1252.4131002131899</v>
      </c>
      <c r="J177" s="87">
        <v>1290.7474609302792</v>
      </c>
      <c r="K177" s="87">
        <v>1424.8648255312646</v>
      </c>
      <c r="L177" s="87">
        <v>1046.2736193643125</v>
      </c>
      <c r="M177" s="87">
        <v>533.09812521859715</v>
      </c>
      <c r="N177" s="87">
        <v>249.70321212779189</v>
      </c>
      <c r="O177" s="88">
        <v>104.04506641941379</v>
      </c>
    </row>
    <row r="178" spans="1:15" s="1" customFormat="1" x14ac:dyDescent="0.3">
      <c r="A178" s="283"/>
      <c r="B178" s="266"/>
      <c r="C178" s="259"/>
      <c r="D178" s="73" t="s">
        <v>149</v>
      </c>
      <c r="E178" s="135" t="s">
        <v>162</v>
      </c>
      <c r="F178" s="86">
        <v>831.18009359278904</v>
      </c>
      <c r="G178" s="87">
        <v>1011.1518508969135</v>
      </c>
      <c r="H178" s="87">
        <v>1108.5846753518006</v>
      </c>
      <c r="I178" s="87">
        <v>1040.89876651038</v>
      </c>
      <c r="J178" s="87">
        <v>1043.247174184821</v>
      </c>
      <c r="K178" s="87">
        <v>975.61439339274477</v>
      </c>
      <c r="L178" s="87">
        <v>285.50612642090493</v>
      </c>
      <c r="M178" s="87">
        <v>92.61857779351925</v>
      </c>
      <c r="N178" s="87">
        <v>39.725798428493057</v>
      </c>
      <c r="O178" s="88">
        <v>3.0106512770401763</v>
      </c>
    </row>
    <row r="179" spans="1:15" s="1" customFormat="1" x14ac:dyDescent="0.3">
      <c r="A179" s="283"/>
      <c r="B179" s="266"/>
      <c r="C179" s="259"/>
      <c r="D179" s="73" t="s">
        <v>150</v>
      </c>
      <c r="E179" s="135" t="s">
        <v>162</v>
      </c>
      <c r="F179" s="86">
        <v>548.80293176232078</v>
      </c>
      <c r="G179" s="87">
        <v>687.57453489500654</v>
      </c>
      <c r="H179" s="87">
        <v>886.60267581255232</v>
      </c>
      <c r="I179" s="87">
        <v>779.19611884212884</v>
      </c>
      <c r="J179" s="87">
        <v>811.33987465968119</v>
      </c>
      <c r="K179" s="87">
        <v>970.89250118819177</v>
      </c>
      <c r="L179" s="87">
        <v>285.56549698386823</v>
      </c>
      <c r="M179" s="87">
        <v>92.492879604818512</v>
      </c>
      <c r="N179" s="87">
        <v>39.702434064129868</v>
      </c>
      <c r="O179" s="88">
        <v>3.0173691286049871</v>
      </c>
    </row>
    <row r="180" spans="1:15" s="1" customFormat="1" x14ac:dyDescent="0.3">
      <c r="A180" s="283"/>
      <c r="B180" s="266"/>
      <c r="C180" s="259"/>
      <c r="D180" s="73" t="s">
        <v>151</v>
      </c>
      <c r="E180" s="135" t="s">
        <v>139</v>
      </c>
      <c r="F180" s="86">
        <v>24.471144522892541</v>
      </c>
      <c r="G180" s="87">
        <v>12.269024909670703</v>
      </c>
      <c r="H180" s="87">
        <v>12.181480033617072</v>
      </c>
      <c r="I180" s="87">
        <v>12.253582013386566</v>
      </c>
      <c r="J180" s="87">
        <v>12.204360607371976</v>
      </c>
      <c r="K180" s="87">
        <v>0</v>
      </c>
      <c r="L180" s="87">
        <v>0</v>
      </c>
      <c r="M180" s="87">
        <v>0</v>
      </c>
      <c r="N180" s="87">
        <v>0</v>
      </c>
      <c r="O180" s="88">
        <v>0</v>
      </c>
    </row>
    <row r="181" spans="1:15" s="1" customFormat="1" x14ac:dyDescent="0.3">
      <c r="A181" s="283"/>
      <c r="B181" s="267"/>
      <c r="C181" s="259"/>
      <c r="D181" s="73" t="s">
        <v>152</v>
      </c>
      <c r="E181" s="135" t="s">
        <v>139</v>
      </c>
      <c r="F181" s="86">
        <v>10.755571871895977</v>
      </c>
      <c r="G181" s="87">
        <v>5.335211185549074</v>
      </c>
      <c r="H181" s="87">
        <v>5.3467138430359498</v>
      </c>
      <c r="I181" s="87">
        <v>5.3545823544561015</v>
      </c>
      <c r="J181" s="87">
        <v>5.3414760836860102</v>
      </c>
      <c r="K181" s="87">
        <v>0</v>
      </c>
      <c r="L181" s="87">
        <v>0</v>
      </c>
      <c r="M181" s="87">
        <v>0</v>
      </c>
      <c r="N181" s="87">
        <v>0</v>
      </c>
      <c r="O181" s="88">
        <v>0</v>
      </c>
    </row>
    <row r="182" spans="1:15" s="1" customFormat="1" x14ac:dyDescent="0.3">
      <c r="A182" s="283"/>
      <c r="B182" s="267"/>
      <c r="C182" s="259"/>
      <c r="D182" s="26" t="s">
        <v>27</v>
      </c>
      <c r="E182" s="135"/>
      <c r="F182" s="86">
        <v>2.7724205015478218</v>
      </c>
      <c r="G182" s="87">
        <v>3.2203606078239617</v>
      </c>
      <c r="H182" s="87">
        <v>1.8403938984316153</v>
      </c>
      <c r="I182" s="87">
        <v>2.307939967334351</v>
      </c>
      <c r="J182" s="87">
        <v>1.8503730374495597</v>
      </c>
      <c r="K182" s="87">
        <v>0</v>
      </c>
      <c r="L182" s="87">
        <v>0</v>
      </c>
      <c r="M182" s="87">
        <v>0</v>
      </c>
      <c r="N182" s="87">
        <v>0</v>
      </c>
      <c r="O182" s="88">
        <v>0</v>
      </c>
    </row>
    <row r="183" spans="1:15" s="1" customFormat="1" ht="15" thickBot="1" x14ac:dyDescent="0.35">
      <c r="A183" s="283"/>
      <c r="B183" s="268"/>
      <c r="C183" s="260"/>
      <c r="D183" s="30" t="s">
        <v>25</v>
      </c>
      <c r="E183" s="136"/>
      <c r="F183" s="92">
        <v>0</v>
      </c>
      <c r="G183" s="93">
        <v>0</v>
      </c>
      <c r="H183" s="93">
        <v>0</v>
      </c>
      <c r="I183" s="93">
        <v>0</v>
      </c>
      <c r="J183" s="93">
        <v>0</v>
      </c>
      <c r="K183" s="93">
        <v>0</v>
      </c>
      <c r="L183" s="93">
        <v>0</v>
      </c>
      <c r="M183" s="93">
        <v>0</v>
      </c>
      <c r="N183" s="93">
        <v>0</v>
      </c>
      <c r="O183" s="94">
        <v>0</v>
      </c>
    </row>
    <row r="184" spans="1:15" s="1" customFormat="1" x14ac:dyDescent="0.3">
      <c r="A184" s="283"/>
      <c r="B184" s="270" t="s">
        <v>63</v>
      </c>
      <c r="C184" s="258">
        <v>0.2</v>
      </c>
      <c r="D184" s="72" t="s">
        <v>141</v>
      </c>
      <c r="E184" s="134" t="s">
        <v>139</v>
      </c>
      <c r="F184" s="80">
        <v>18.543588675773403</v>
      </c>
      <c r="G184" s="81">
        <v>30.775476758118906</v>
      </c>
      <c r="H184" s="81">
        <v>37.828203779008987</v>
      </c>
      <c r="I184" s="81">
        <v>38.209176818213656</v>
      </c>
      <c r="J184" s="81">
        <v>37.932977754246302</v>
      </c>
      <c r="K184" s="81">
        <v>38.328821839423433</v>
      </c>
      <c r="L184" s="81">
        <v>21.823327348663394</v>
      </c>
      <c r="M184" s="81">
        <v>11.21482625031271</v>
      </c>
      <c r="N184" s="81">
        <v>6.1767992726538523</v>
      </c>
      <c r="O184" s="82">
        <v>3.558214480533318</v>
      </c>
    </row>
    <row r="185" spans="1:15" s="1" customFormat="1" x14ac:dyDescent="0.3">
      <c r="A185" s="283"/>
      <c r="B185" s="266"/>
      <c r="C185" s="259"/>
      <c r="D185" s="73" t="s">
        <v>142</v>
      </c>
      <c r="E185" s="135" t="s">
        <v>139</v>
      </c>
      <c r="F185" s="83">
        <v>1.2723959493259891</v>
      </c>
      <c r="G185" s="84">
        <v>2.3219927701372143</v>
      </c>
      <c r="H185" s="84">
        <v>2.9582425493133537</v>
      </c>
      <c r="I185" s="84">
        <v>2.9762183880147299</v>
      </c>
      <c r="J185" s="84">
        <v>2.9478879519949062</v>
      </c>
      <c r="K185" s="84">
        <v>2.9973473730011837</v>
      </c>
      <c r="L185" s="84">
        <v>1.5541730559595379</v>
      </c>
      <c r="M185" s="84">
        <v>0.63116388010811442</v>
      </c>
      <c r="N185" s="84">
        <v>0.20041778254925238</v>
      </c>
      <c r="O185" s="85">
        <v>0</v>
      </c>
    </row>
    <row r="186" spans="1:15" s="1" customFormat="1" x14ac:dyDescent="0.3">
      <c r="A186" s="283"/>
      <c r="B186" s="266"/>
      <c r="C186" s="259"/>
      <c r="D186" s="73" t="s">
        <v>143</v>
      </c>
      <c r="E186" s="135" t="s">
        <v>162</v>
      </c>
      <c r="F186" s="86">
        <v>2158.9105071545368</v>
      </c>
      <c r="G186" s="87">
        <v>3630.6765653156926</v>
      </c>
      <c r="H186" s="87">
        <v>4574.7571114375633</v>
      </c>
      <c r="I186" s="87">
        <v>4706.3858920570119</v>
      </c>
      <c r="J186" s="87">
        <v>4741.7739369222327</v>
      </c>
      <c r="K186" s="87">
        <v>4918.038925226364</v>
      </c>
      <c r="L186" s="87">
        <v>2835.7663819983759</v>
      </c>
      <c r="M186" s="87">
        <v>1481.7907934859436</v>
      </c>
      <c r="N186" s="87">
        <v>835.12199980109278</v>
      </c>
      <c r="O186" s="88">
        <v>491.97113491155875</v>
      </c>
    </row>
    <row r="187" spans="1:15" s="1" customFormat="1" x14ac:dyDescent="0.3">
      <c r="A187" s="283"/>
      <c r="B187" s="266"/>
      <c r="C187" s="259"/>
      <c r="D187" s="73" t="s">
        <v>144</v>
      </c>
      <c r="E187" s="135" t="s">
        <v>162</v>
      </c>
      <c r="F187" s="86">
        <v>93.431405079407554</v>
      </c>
      <c r="G187" s="87">
        <v>173.89297785673486</v>
      </c>
      <c r="H187" s="87">
        <v>225.02583118025331</v>
      </c>
      <c r="I187" s="87">
        <v>232.56485402400293</v>
      </c>
      <c r="J187" s="87">
        <v>236.43944966985364</v>
      </c>
      <c r="K187" s="87">
        <v>242.89187004646266</v>
      </c>
      <c r="L187" s="87">
        <v>128.61485944520041</v>
      </c>
      <c r="M187" s="87">
        <v>53.688050355475113</v>
      </c>
      <c r="N187" s="87">
        <v>17.151103111939197</v>
      </c>
      <c r="O187" s="88">
        <v>0</v>
      </c>
    </row>
    <row r="188" spans="1:15" s="1" customFormat="1" x14ac:dyDescent="0.3">
      <c r="A188" s="283"/>
      <c r="B188" s="266"/>
      <c r="C188" s="259"/>
      <c r="D188" s="73" t="s">
        <v>145</v>
      </c>
      <c r="E188" s="135" t="s">
        <v>162</v>
      </c>
      <c r="F188" s="86">
        <v>265.8261863150687</v>
      </c>
      <c r="G188" s="87">
        <v>299.35314905987963</v>
      </c>
      <c r="H188" s="87">
        <v>323.29705557769552</v>
      </c>
      <c r="I188" s="87">
        <v>328.89482911742192</v>
      </c>
      <c r="J188" s="87">
        <v>334.92709848774956</v>
      </c>
      <c r="K188" s="87">
        <v>342.52324742395706</v>
      </c>
      <c r="L188" s="87">
        <v>308.20183099520534</v>
      </c>
      <c r="M188" s="87">
        <v>287.15032760055635</v>
      </c>
      <c r="N188" s="87">
        <v>278.96065531034071</v>
      </c>
      <c r="O188" s="88">
        <v>278.59157132449701</v>
      </c>
    </row>
    <row r="189" spans="1:15" s="1" customFormat="1" x14ac:dyDescent="0.3">
      <c r="A189" s="283"/>
      <c r="B189" s="266"/>
      <c r="C189" s="259"/>
      <c r="D189" s="73" t="s">
        <v>146</v>
      </c>
      <c r="E189" s="135" t="s">
        <v>162</v>
      </c>
      <c r="F189" s="86">
        <v>0</v>
      </c>
      <c r="G189" s="87">
        <v>0</v>
      </c>
      <c r="H189" s="87">
        <v>0</v>
      </c>
      <c r="I189" s="87">
        <v>0</v>
      </c>
      <c r="J189" s="87">
        <v>0</v>
      </c>
      <c r="K189" s="87">
        <v>0</v>
      </c>
      <c r="L189" s="87">
        <v>0</v>
      </c>
      <c r="M189" s="87">
        <v>0</v>
      </c>
      <c r="N189" s="87">
        <v>0</v>
      </c>
      <c r="O189" s="88">
        <v>0</v>
      </c>
    </row>
    <row r="190" spans="1:15" s="1" customFormat="1" x14ac:dyDescent="0.3">
      <c r="A190" s="283"/>
      <c r="B190" s="266"/>
      <c r="C190" s="259"/>
      <c r="D190" s="73" t="s">
        <v>147</v>
      </c>
      <c r="E190" s="135" t="s">
        <v>162</v>
      </c>
      <c r="F190" s="86">
        <v>563.57333024889203</v>
      </c>
      <c r="G190" s="87">
        <v>651.85745742599056</v>
      </c>
      <c r="H190" s="87">
        <v>442.59472196479959</v>
      </c>
      <c r="I190" s="87">
        <v>530.85355346869528</v>
      </c>
      <c r="J190" s="87">
        <v>460.91880214158192</v>
      </c>
      <c r="K190" s="87">
        <v>0</v>
      </c>
      <c r="L190" s="87">
        <v>0</v>
      </c>
      <c r="M190" s="87">
        <v>0</v>
      </c>
      <c r="N190" s="87">
        <v>0</v>
      </c>
      <c r="O190" s="88">
        <v>0</v>
      </c>
    </row>
    <row r="191" spans="1:15" s="1" customFormat="1" x14ac:dyDescent="0.3">
      <c r="A191" s="283"/>
      <c r="B191" s="266"/>
      <c r="C191" s="259"/>
      <c r="D191" s="73" t="s">
        <v>148</v>
      </c>
      <c r="E191" s="135" t="s">
        <v>162</v>
      </c>
      <c r="F191" s="86">
        <v>320.40750096541024</v>
      </c>
      <c r="G191" s="87">
        <v>1474.2883020466925</v>
      </c>
      <c r="H191" s="87">
        <v>2260.5018785394382</v>
      </c>
      <c r="I191" s="87">
        <v>2504.8262004263797</v>
      </c>
      <c r="J191" s="87">
        <v>2581.4949218605584</v>
      </c>
      <c r="K191" s="87">
        <v>2849.7296510625292</v>
      </c>
      <c r="L191" s="87">
        <v>2092.547238728625</v>
      </c>
      <c r="M191" s="87">
        <v>1066.1962504371943</v>
      </c>
      <c r="N191" s="87">
        <v>499.40642425558377</v>
      </c>
      <c r="O191" s="88">
        <v>208.09013283882757</v>
      </c>
    </row>
    <row r="192" spans="1:15" s="1" customFormat="1" x14ac:dyDescent="0.3">
      <c r="A192" s="283"/>
      <c r="B192" s="266"/>
      <c r="C192" s="259"/>
      <c r="D192" s="73" t="s">
        <v>149</v>
      </c>
      <c r="E192" s="135" t="s">
        <v>162</v>
      </c>
      <c r="F192" s="86">
        <v>1662.3601871855781</v>
      </c>
      <c r="G192" s="87">
        <v>2022.303701793827</v>
      </c>
      <c r="H192" s="87">
        <v>2217.1693507036011</v>
      </c>
      <c r="I192" s="87">
        <v>2081.7975330207601</v>
      </c>
      <c r="J192" s="87">
        <v>2086.494348369642</v>
      </c>
      <c r="K192" s="87">
        <v>1951.2287867854895</v>
      </c>
      <c r="L192" s="87">
        <v>571.01225284180987</v>
      </c>
      <c r="M192" s="87">
        <v>185.2371555870385</v>
      </c>
      <c r="N192" s="87">
        <v>79.451596856986114</v>
      </c>
      <c r="O192" s="88">
        <v>6.0213025540803526</v>
      </c>
    </row>
    <row r="193" spans="1:15" s="1" customFormat="1" x14ac:dyDescent="0.3">
      <c r="A193" s="283"/>
      <c r="B193" s="266"/>
      <c r="C193" s="259"/>
      <c r="D193" s="73" t="s">
        <v>150</v>
      </c>
      <c r="E193" s="135" t="s">
        <v>162</v>
      </c>
      <c r="F193" s="86">
        <v>1097.6058635246416</v>
      </c>
      <c r="G193" s="87">
        <v>1375.1490697900131</v>
      </c>
      <c r="H193" s="87">
        <v>1773.2053516251046</v>
      </c>
      <c r="I193" s="87">
        <v>1558.3922376842577</v>
      </c>
      <c r="J193" s="87">
        <v>1622.6797493193624</v>
      </c>
      <c r="K193" s="87">
        <v>1941.7850023763835</v>
      </c>
      <c r="L193" s="87">
        <v>571.13099396773646</v>
      </c>
      <c r="M193" s="87">
        <v>184.98575920963702</v>
      </c>
      <c r="N193" s="87">
        <v>79.404868128259736</v>
      </c>
      <c r="O193" s="88">
        <v>6.0347382572099741</v>
      </c>
    </row>
    <row r="194" spans="1:15" s="1" customFormat="1" x14ac:dyDescent="0.3">
      <c r="A194" s="283"/>
      <c r="B194" s="266"/>
      <c r="C194" s="259"/>
      <c r="D194" s="73" t="s">
        <v>151</v>
      </c>
      <c r="E194" s="135" t="s">
        <v>139</v>
      </c>
      <c r="F194" s="86">
        <v>48.942289045785081</v>
      </c>
      <c r="G194" s="87">
        <v>24.538049819341406</v>
      </c>
      <c r="H194" s="87">
        <v>24.362960067234145</v>
      </c>
      <c r="I194" s="87">
        <v>24.507164026773133</v>
      </c>
      <c r="J194" s="87">
        <v>24.408721214743952</v>
      </c>
      <c r="K194" s="87">
        <v>0</v>
      </c>
      <c r="L194" s="87">
        <v>0</v>
      </c>
      <c r="M194" s="87">
        <v>0</v>
      </c>
      <c r="N194" s="87">
        <v>0</v>
      </c>
      <c r="O194" s="88">
        <v>0</v>
      </c>
    </row>
    <row r="195" spans="1:15" s="1" customFormat="1" x14ac:dyDescent="0.3">
      <c r="A195" s="283"/>
      <c r="B195" s="267"/>
      <c r="C195" s="259"/>
      <c r="D195" s="73" t="s">
        <v>152</v>
      </c>
      <c r="E195" s="135" t="s">
        <v>139</v>
      </c>
      <c r="F195" s="86">
        <v>21.511143743791955</v>
      </c>
      <c r="G195" s="87">
        <v>10.670422371098148</v>
      </c>
      <c r="H195" s="87">
        <v>10.6934276860719</v>
      </c>
      <c r="I195" s="87">
        <v>10.709164708912203</v>
      </c>
      <c r="J195" s="87">
        <v>10.68295216737202</v>
      </c>
      <c r="K195" s="87">
        <v>0</v>
      </c>
      <c r="L195" s="87">
        <v>0</v>
      </c>
      <c r="M195" s="87">
        <v>0</v>
      </c>
      <c r="N195" s="87">
        <v>0</v>
      </c>
      <c r="O195" s="88">
        <v>0</v>
      </c>
    </row>
    <row r="196" spans="1:15" s="1" customFormat="1" x14ac:dyDescent="0.3">
      <c r="A196" s="283"/>
      <c r="B196" s="267"/>
      <c r="C196" s="259"/>
      <c r="D196" s="26" t="s">
        <v>27</v>
      </c>
      <c r="E196" s="135"/>
      <c r="F196" s="86">
        <v>5.5448410030956437</v>
      </c>
      <c r="G196" s="87">
        <v>6.4407212156479234</v>
      </c>
      <c r="H196" s="87">
        <v>3.6807877968632305</v>
      </c>
      <c r="I196" s="87">
        <v>4.6158799346687021</v>
      </c>
      <c r="J196" s="87">
        <v>3.7007460748991194</v>
      </c>
      <c r="K196" s="87">
        <v>0</v>
      </c>
      <c r="L196" s="87">
        <v>0</v>
      </c>
      <c r="M196" s="87">
        <v>0</v>
      </c>
      <c r="N196" s="87">
        <v>0</v>
      </c>
      <c r="O196" s="88">
        <v>0</v>
      </c>
    </row>
    <row r="197" spans="1:15" s="1" customFormat="1" ht="15" thickBot="1" x14ac:dyDescent="0.35">
      <c r="A197" s="284"/>
      <c r="B197" s="268"/>
      <c r="C197" s="260"/>
      <c r="D197" s="30" t="s">
        <v>25</v>
      </c>
      <c r="E197" s="136"/>
      <c r="F197" s="92">
        <v>0</v>
      </c>
      <c r="G197" s="93">
        <v>0</v>
      </c>
      <c r="H197" s="93">
        <v>0</v>
      </c>
      <c r="I197" s="93">
        <v>0</v>
      </c>
      <c r="J197" s="93">
        <v>0</v>
      </c>
      <c r="K197" s="93">
        <v>0</v>
      </c>
      <c r="L197" s="93">
        <v>0</v>
      </c>
      <c r="M197" s="93">
        <v>0</v>
      </c>
      <c r="N197" s="93">
        <v>0</v>
      </c>
      <c r="O197" s="94">
        <v>0</v>
      </c>
    </row>
    <row r="198" spans="1:15" s="1" customFormat="1" x14ac:dyDescent="0.3">
      <c r="A198" s="269" t="s">
        <v>116</v>
      </c>
      <c r="B198" s="270" t="s">
        <v>13</v>
      </c>
      <c r="C198" s="258">
        <v>1</v>
      </c>
      <c r="D198" s="72" t="s">
        <v>141</v>
      </c>
      <c r="E198" s="134" t="s">
        <v>139</v>
      </c>
      <c r="F198" s="80">
        <v>24.662972938778626</v>
      </c>
      <c r="G198" s="81">
        <v>40.931384088298145</v>
      </c>
      <c r="H198" s="81">
        <v>50.311511026081959</v>
      </c>
      <c r="I198" s="81">
        <v>50.818205168224168</v>
      </c>
      <c r="J198" s="81">
        <v>50.450860413147588</v>
      </c>
      <c r="K198" s="81">
        <v>50.977333046433166</v>
      </c>
      <c r="L198" s="81">
        <v>29.025025373722315</v>
      </c>
      <c r="M198" s="81">
        <v>14.915718912915905</v>
      </c>
      <c r="N198" s="81">
        <v>8.2151430326296246</v>
      </c>
      <c r="O198" s="82">
        <v>4.7324252591093128</v>
      </c>
    </row>
    <row r="199" spans="1:15" s="1" customFormat="1" x14ac:dyDescent="0.3">
      <c r="A199" s="262"/>
      <c r="B199" s="266"/>
      <c r="C199" s="259"/>
      <c r="D199" s="73" t="s">
        <v>142</v>
      </c>
      <c r="E199" s="135" t="s">
        <v>139</v>
      </c>
      <c r="F199" s="83">
        <v>1.6922866126035656</v>
      </c>
      <c r="G199" s="84">
        <v>3.0882503842824951</v>
      </c>
      <c r="H199" s="84">
        <v>3.9344625905867607</v>
      </c>
      <c r="I199" s="84">
        <v>3.9583704560595909</v>
      </c>
      <c r="J199" s="84">
        <v>3.9206909761532254</v>
      </c>
      <c r="K199" s="84">
        <v>3.9864720060915744</v>
      </c>
      <c r="L199" s="84">
        <v>2.0670501644261856</v>
      </c>
      <c r="M199" s="84">
        <v>0.83944796054379223</v>
      </c>
      <c r="N199" s="84">
        <v>0.26655565079050569</v>
      </c>
      <c r="O199" s="85">
        <v>0</v>
      </c>
    </row>
    <row r="200" spans="1:15" s="1" customFormat="1" x14ac:dyDescent="0.3">
      <c r="A200" s="262"/>
      <c r="B200" s="266"/>
      <c r="C200" s="259"/>
      <c r="D200" s="73" t="s">
        <v>143</v>
      </c>
      <c r="E200" s="135" t="s">
        <v>162</v>
      </c>
      <c r="F200" s="86">
        <v>2871.3509745155343</v>
      </c>
      <c r="G200" s="87">
        <v>4828.7998318698719</v>
      </c>
      <c r="H200" s="87">
        <v>6084.4269582119596</v>
      </c>
      <c r="I200" s="87">
        <v>6259.4932364358265</v>
      </c>
      <c r="J200" s="87">
        <v>6306.5593361065694</v>
      </c>
      <c r="K200" s="87">
        <v>6540.9917705510643</v>
      </c>
      <c r="L200" s="87">
        <v>3771.5692880578399</v>
      </c>
      <c r="M200" s="87">
        <v>1970.7817553363052</v>
      </c>
      <c r="N200" s="87">
        <v>1110.7122597354535</v>
      </c>
      <c r="O200" s="88">
        <v>654.32160943237318</v>
      </c>
    </row>
    <row r="201" spans="1:15" s="1" customFormat="1" x14ac:dyDescent="0.3">
      <c r="A201" s="262"/>
      <c r="B201" s="266"/>
      <c r="C201" s="259"/>
      <c r="D201" s="73" t="s">
        <v>144</v>
      </c>
      <c r="E201" s="135" t="s">
        <v>162</v>
      </c>
      <c r="F201" s="86">
        <v>124.26376875561205</v>
      </c>
      <c r="G201" s="87">
        <v>231.27766054945738</v>
      </c>
      <c r="H201" s="87">
        <v>299.28435546973691</v>
      </c>
      <c r="I201" s="87">
        <v>309.31125585192393</v>
      </c>
      <c r="J201" s="87">
        <v>314.46446806090535</v>
      </c>
      <c r="K201" s="87">
        <v>323.04618716179533</v>
      </c>
      <c r="L201" s="87">
        <v>171.05776306211655</v>
      </c>
      <c r="M201" s="87">
        <v>71.405106972781908</v>
      </c>
      <c r="N201" s="87">
        <v>22.810967138879132</v>
      </c>
      <c r="O201" s="88">
        <v>0</v>
      </c>
    </row>
    <row r="202" spans="1:15" s="1" customFormat="1" x14ac:dyDescent="0.3">
      <c r="A202" s="262"/>
      <c r="B202" s="266"/>
      <c r="C202" s="259"/>
      <c r="D202" s="73" t="s">
        <v>145</v>
      </c>
      <c r="E202" s="135" t="s">
        <v>162</v>
      </c>
      <c r="F202" s="86">
        <v>353.54882779904136</v>
      </c>
      <c r="G202" s="87">
        <v>398.1396882496399</v>
      </c>
      <c r="H202" s="87">
        <v>429.98508391833508</v>
      </c>
      <c r="I202" s="87">
        <v>437.43012272617119</v>
      </c>
      <c r="J202" s="87">
        <v>445.45304098870696</v>
      </c>
      <c r="K202" s="87">
        <v>455.55591907386292</v>
      </c>
      <c r="L202" s="87">
        <v>409.90843522362314</v>
      </c>
      <c r="M202" s="87">
        <v>381.90993570873997</v>
      </c>
      <c r="N202" s="87">
        <v>371.01767156275315</v>
      </c>
      <c r="O202" s="88">
        <v>370.52678986158105</v>
      </c>
    </row>
    <row r="203" spans="1:15" s="1" customFormat="1" x14ac:dyDescent="0.3">
      <c r="A203" s="262"/>
      <c r="B203" s="266"/>
      <c r="C203" s="259"/>
      <c r="D203" s="73" t="s">
        <v>146</v>
      </c>
      <c r="E203" s="135" t="s">
        <v>162</v>
      </c>
      <c r="F203" s="86">
        <v>0</v>
      </c>
      <c r="G203" s="87">
        <v>0</v>
      </c>
      <c r="H203" s="87">
        <v>0</v>
      </c>
      <c r="I203" s="87">
        <v>0</v>
      </c>
      <c r="J203" s="87">
        <v>0</v>
      </c>
      <c r="K203" s="87">
        <v>0</v>
      </c>
      <c r="L203" s="87">
        <v>0</v>
      </c>
      <c r="M203" s="87">
        <v>0</v>
      </c>
      <c r="N203" s="87">
        <v>0</v>
      </c>
      <c r="O203" s="88">
        <v>0</v>
      </c>
    </row>
    <row r="204" spans="1:15" s="1" customFormat="1" x14ac:dyDescent="0.3">
      <c r="A204" s="262"/>
      <c r="B204" s="266"/>
      <c r="C204" s="259"/>
      <c r="D204" s="73" t="s">
        <v>147</v>
      </c>
      <c r="E204" s="135" t="s">
        <v>162</v>
      </c>
      <c r="F204" s="86">
        <v>749.55252923102648</v>
      </c>
      <c r="G204" s="87">
        <v>866.97041837656752</v>
      </c>
      <c r="H204" s="87">
        <v>588.65098021318352</v>
      </c>
      <c r="I204" s="87">
        <v>706.03522611336473</v>
      </c>
      <c r="J204" s="87">
        <v>613.02200684830393</v>
      </c>
      <c r="K204" s="87">
        <v>0</v>
      </c>
      <c r="L204" s="87">
        <v>0</v>
      </c>
      <c r="M204" s="87">
        <v>0</v>
      </c>
      <c r="N204" s="87">
        <v>0</v>
      </c>
      <c r="O204" s="88">
        <v>0</v>
      </c>
    </row>
    <row r="205" spans="1:15" s="1" customFormat="1" x14ac:dyDescent="0.3">
      <c r="A205" s="262"/>
      <c r="B205" s="266"/>
      <c r="C205" s="259"/>
      <c r="D205" s="73" t="s">
        <v>148</v>
      </c>
      <c r="E205" s="135" t="s">
        <v>162</v>
      </c>
      <c r="F205" s="86">
        <v>426.14197628399563</v>
      </c>
      <c r="G205" s="87">
        <v>1960.8034417221011</v>
      </c>
      <c r="H205" s="87">
        <v>3006.4674984574531</v>
      </c>
      <c r="I205" s="87">
        <v>3331.4188465670854</v>
      </c>
      <c r="J205" s="87">
        <v>3433.3882460745431</v>
      </c>
      <c r="K205" s="87">
        <v>3790.1404359131639</v>
      </c>
      <c r="L205" s="87">
        <v>2783.0878275090713</v>
      </c>
      <c r="M205" s="87">
        <v>1418.0410130814685</v>
      </c>
      <c r="N205" s="87">
        <v>664.21054425992645</v>
      </c>
      <c r="O205" s="88">
        <v>276.75987667564067</v>
      </c>
    </row>
    <row r="206" spans="1:15" s="1" customFormat="1" x14ac:dyDescent="0.3">
      <c r="A206" s="262"/>
      <c r="B206" s="266"/>
      <c r="C206" s="259"/>
      <c r="D206" s="73" t="s">
        <v>149</v>
      </c>
      <c r="E206" s="135" t="s">
        <v>162</v>
      </c>
      <c r="F206" s="86">
        <v>2210.9390489568191</v>
      </c>
      <c r="G206" s="87">
        <v>2689.66392338579</v>
      </c>
      <c r="H206" s="87">
        <v>2948.8352364357897</v>
      </c>
      <c r="I206" s="87">
        <v>2768.7907189176112</v>
      </c>
      <c r="J206" s="87">
        <v>2775.0374833316241</v>
      </c>
      <c r="K206" s="87">
        <v>2595.1342864247013</v>
      </c>
      <c r="L206" s="87">
        <v>759.44629627960717</v>
      </c>
      <c r="M206" s="87">
        <v>246.36541693076123</v>
      </c>
      <c r="N206" s="87">
        <v>105.67062381979154</v>
      </c>
      <c r="O206" s="88">
        <v>8.0083323969268694</v>
      </c>
    </row>
    <row r="207" spans="1:15" s="1" customFormat="1" x14ac:dyDescent="0.3">
      <c r="A207" s="262"/>
      <c r="B207" s="266"/>
      <c r="C207" s="259"/>
      <c r="D207" s="73" t="s">
        <v>150</v>
      </c>
      <c r="E207" s="135" t="s">
        <v>162</v>
      </c>
      <c r="F207" s="86">
        <v>1459.8157984877735</v>
      </c>
      <c r="G207" s="87">
        <v>1828.9482628207174</v>
      </c>
      <c r="H207" s="87">
        <v>2358.3631176613894</v>
      </c>
      <c r="I207" s="87">
        <v>2072.661676120063</v>
      </c>
      <c r="J207" s="87">
        <v>2158.1640665947521</v>
      </c>
      <c r="K207" s="87">
        <v>2582.5740531605902</v>
      </c>
      <c r="L207" s="87">
        <v>759.60422197708954</v>
      </c>
      <c r="M207" s="87">
        <v>246.03105974881726</v>
      </c>
      <c r="N207" s="87">
        <v>105.60847461058546</v>
      </c>
      <c r="O207" s="88">
        <v>8.026201882089266</v>
      </c>
    </row>
    <row r="208" spans="1:15" s="1" customFormat="1" x14ac:dyDescent="0.3">
      <c r="A208" s="262"/>
      <c r="B208" s="266"/>
      <c r="C208" s="259"/>
      <c r="D208" s="73" t="s">
        <v>151</v>
      </c>
      <c r="E208" s="135" t="s">
        <v>139</v>
      </c>
      <c r="F208" s="86">
        <v>65.09324443089416</v>
      </c>
      <c r="G208" s="87">
        <v>32.635606259724071</v>
      </c>
      <c r="H208" s="87">
        <v>32.402736889421412</v>
      </c>
      <c r="I208" s="87">
        <v>32.594528155608266</v>
      </c>
      <c r="J208" s="87">
        <v>32.463599215609456</v>
      </c>
      <c r="K208" s="87">
        <v>0</v>
      </c>
      <c r="L208" s="87">
        <v>0</v>
      </c>
      <c r="M208" s="87">
        <v>0</v>
      </c>
      <c r="N208" s="87">
        <v>0</v>
      </c>
      <c r="O208" s="88">
        <v>0</v>
      </c>
    </row>
    <row r="209" spans="1:15" s="1" customFormat="1" x14ac:dyDescent="0.3">
      <c r="A209" s="263"/>
      <c r="B209" s="267"/>
      <c r="C209" s="259"/>
      <c r="D209" s="73" t="s">
        <v>152</v>
      </c>
      <c r="E209" s="135" t="s">
        <v>139</v>
      </c>
      <c r="F209" s="86">
        <v>28.609821179243301</v>
      </c>
      <c r="G209" s="87">
        <v>14.191661753560538</v>
      </c>
      <c r="H209" s="87">
        <v>14.222258822475627</v>
      </c>
      <c r="I209" s="87">
        <v>14.243189062853231</v>
      </c>
      <c r="J209" s="87">
        <v>14.208326382604788</v>
      </c>
      <c r="K209" s="87">
        <v>0</v>
      </c>
      <c r="L209" s="87">
        <v>0</v>
      </c>
      <c r="M209" s="87">
        <v>0</v>
      </c>
      <c r="N209" s="87">
        <v>0</v>
      </c>
      <c r="O209" s="88">
        <v>0</v>
      </c>
    </row>
    <row r="210" spans="1:15" s="1" customFormat="1" x14ac:dyDescent="0.3">
      <c r="A210" s="263"/>
      <c r="B210" s="267"/>
      <c r="C210" s="259"/>
      <c r="D210" s="26" t="s">
        <v>27</v>
      </c>
      <c r="E210" s="135"/>
      <c r="F210" s="86">
        <v>7</v>
      </c>
      <c r="G210" s="87">
        <v>8</v>
      </c>
      <c r="H210" s="87">
        <v>6</v>
      </c>
      <c r="I210" s="87">
        <v>7</v>
      </c>
      <c r="J210" s="87">
        <v>6</v>
      </c>
      <c r="K210" s="87">
        <v>0</v>
      </c>
      <c r="L210" s="87">
        <v>0</v>
      </c>
      <c r="M210" s="87">
        <v>0</v>
      </c>
      <c r="N210" s="87">
        <v>0</v>
      </c>
      <c r="O210" s="88">
        <v>0</v>
      </c>
    </row>
    <row r="211" spans="1:15" s="1" customFormat="1" ht="15" thickBot="1" x14ac:dyDescent="0.35">
      <c r="A211" s="271"/>
      <c r="B211" s="272"/>
      <c r="C211" s="260"/>
      <c r="D211" s="31" t="s">
        <v>25</v>
      </c>
      <c r="E211" s="136"/>
      <c r="F211" s="92">
        <v>0</v>
      </c>
      <c r="G211" s="93">
        <v>0</v>
      </c>
      <c r="H211" s="93">
        <v>0</v>
      </c>
      <c r="I211" s="93">
        <v>0</v>
      </c>
      <c r="J211" s="93">
        <v>0</v>
      </c>
      <c r="K211" s="93">
        <v>0</v>
      </c>
      <c r="L211" s="93">
        <v>0</v>
      </c>
      <c r="M211" s="93">
        <v>0</v>
      </c>
      <c r="N211" s="93">
        <v>0</v>
      </c>
      <c r="O211" s="94">
        <v>0</v>
      </c>
    </row>
    <row r="212" spans="1:15" s="1" customFormat="1" x14ac:dyDescent="0.3">
      <c r="A212" s="269" t="s">
        <v>117</v>
      </c>
      <c r="B212" s="270" t="s">
        <v>13</v>
      </c>
      <c r="C212" s="258">
        <v>1</v>
      </c>
      <c r="D212" s="72" t="s">
        <v>141</v>
      </c>
      <c r="E212" s="134" t="s">
        <v>139</v>
      </c>
      <c r="F212" s="80">
        <v>18.497229704083971</v>
      </c>
      <c r="G212" s="81">
        <v>33</v>
      </c>
      <c r="H212" s="81">
        <v>37.733633269561466</v>
      </c>
      <c r="I212" s="81">
        <v>39</v>
      </c>
      <c r="J212" s="81">
        <v>37.838145309860693</v>
      </c>
      <c r="K212" s="81">
        <v>38.232999784824877</v>
      </c>
      <c r="L212" s="81">
        <v>21.768769030291736</v>
      </c>
      <c r="M212" s="81">
        <v>11.186789184686928</v>
      </c>
      <c r="N212" s="81">
        <v>6.161357274472218</v>
      </c>
      <c r="O212" s="82">
        <v>3.5493189443319846</v>
      </c>
    </row>
    <row r="213" spans="1:15" s="1" customFormat="1" x14ac:dyDescent="0.3">
      <c r="A213" s="262"/>
      <c r="B213" s="266"/>
      <c r="C213" s="259"/>
      <c r="D213" s="73" t="s">
        <v>142</v>
      </c>
      <c r="E213" s="135" t="s">
        <v>139</v>
      </c>
      <c r="F213" s="83">
        <v>1.2692149594526743</v>
      </c>
      <c r="G213" s="84">
        <v>2.3161877882118711</v>
      </c>
      <c r="H213" s="84">
        <v>2.9508469429400703</v>
      </c>
      <c r="I213" s="84">
        <v>2.9687778420446933</v>
      </c>
      <c r="J213" s="84">
        <v>2.9405182321149193</v>
      </c>
      <c r="K213" s="84">
        <v>2.9898540045686808</v>
      </c>
      <c r="L213" s="84">
        <v>1.5502876233196392</v>
      </c>
      <c r="M213" s="84">
        <v>0.62958597040784414</v>
      </c>
      <c r="N213" s="84">
        <v>0.19991673809287927</v>
      </c>
      <c r="O213" s="85">
        <v>0</v>
      </c>
    </row>
    <row r="214" spans="1:15" s="1" customFormat="1" x14ac:dyDescent="0.3">
      <c r="A214" s="262"/>
      <c r="B214" s="266"/>
      <c r="C214" s="259"/>
      <c r="D214" s="73" t="s">
        <v>143</v>
      </c>
      <c r="E214" s="135" t="s">
        <v>162</v>
      </c>
      <c r="F214" s="86">
        <v>2153.5132308866505</v>
      </c>
      <c r="G214" s="87">
        <v>3621.5998739024039</v>
      </c>
      <c r="H214" s="87">
        <v>4563.3202186589697</v>
      </c>
      <c r="I214" s="87">
        <v>4694.6199273268703</v>
      </c>
      <c r="J214" s="87">
        <v>4729.919502079927</v>
      </c>
      <c r="K214" s="87">
        <v>4905.7438279132984</v>
      </c>
      <c r="L214" s="87">
        <v>2828.6769660433802</v>
      </c>
      <c r="M214" s="87">
        <v>1478.0863165022288</v>
      </c>
      <c r="N214" s="87">
        <v>833.03419480159005</v>
      </c>
      <c r="O214" s="88">
        <v>490.74120707427988</v>
      </c>
    </row>
    <row r="215" spans="1:15" s="1" customFormat="1" x14ac:dyDescent="0.3">
      <c r="A215" s="262"/>
      <c r="B215" s="266"/>
      <c r="C215" s="259"/>
      <c r="D215" s="73" t="s">
        <v>144</v>
      </c>
      <c r="E215" s="135" t="s">
        <v>162</v>
      </c>
      <c r="F215" s="86">
        <v>93.19782656670904</v>
      </c>
      <c r="G215" s="87">
        <v>173.45824541209305</v>
      </c>
      <c r="H215" s="87">
        <v>224.46326660230267</v>
      </c>
      <c r="I215" s="87">
        <v>231.98344188894293</v>
      </c>
      <c r="J215" s="87">
        <v>235.84835104567901</v>
      </c>
      <c r="K215" s="87">
        <v>242.28464037134648</v>
      </c>
      <c r="L215" s="87">
        <v>128.29332229658741</v>
      </c>
      <c r="M215" s="87">
        <v>53.553830229586431</v>
      </c>
      <c r="N215" s="87">
        <v>17.108225354159348</v>
      </c>
      <c r="O215" s="88">
        <v>0</v>
      </c>
    </row>
    <row r="216" spans="1:15" s="1" customFormat="1" x14ac:dyDescent="0.3">
      <c r="A216" s="262"/>
      <c r="B216" s="266"/>
      <c r="C216" s="259"/>
      <c r="D216" s="73" t="s">
        <v>145</v>
      </c>
      <c r="E216" s="135" t="s">
        <v>162</v>
      </c>
      <c r="F216" s="86">
        <v>265.16162084928101</v>
      </c>
      <c r="G216" s="87">
        <v>298.60476618722993</v>
      </c>
      <c r="H216" s="87">
        <v>322.48881293875132</v>
      </c>
      <c r="I216" s="87">
        <v>328.07259204462838</v>
      </c>
      <c r="J216" s="87">
        <v>334.08978074153021</v>
      </c>
      <c r="K216" s="87">
        <v>341.66693930539719</v>
      </c>
      <c r="L216" s="87">
        <v>307.43132641771734</v>
      </c>
      <c r="M216" s="87">
        <v>286.43245178155496</v>
      </c>
      <c r="N216" s="87">
        <v>278.26325367206488</v>
      </c>
      <c r="O216" s="88">
        <v>277.89509239618576</v>
      </c>
    </row>
    <row r="217" spans="1:15" s="1" customFormat="1" x14ac:dyDescent="0.3">
      <c r="A217" s="262"/>
      <c r="B217" s="266"/>
      <c r="C217" s="259"/>
      <c r="D217" s="73" t="s">
        <v>146</v>
      </c>
      <c r="E217" s="135" t="s">
        <v>162</v>
      </c>
      <c r="F217" s="86">
        <v>0</v>
      </c>
      <c r="G217" s="87">
        <v>0</v>
      </c>
      <c r="H217" s="87">
        <v>0</v>
      </c>
      <c r="I217" s="87">
        <v>0</v>
      </c>
      <c r="J217" s="87">
        <v>0</v>
      </c>
      <c r="K217" s="87">
        <v>0</v>
      </c>
      <c r="L217" s="87">
        <v>0</v>
      </c>
      <c r="M217" s="87">
        <v>0</v>
      </c>
      <c r="N217" s="87">
        <v>0</v>
      </c>
      <c r="O217" s="88">
        <v>0</v>
      </c>
    </row>
    <row r="218" spans="1:15" s="1" customFormat="1" x14ac:dyDescent="0.3">
      <c r="A218" s="262"/>
      <c r="B218" s="266"/>
      <c r="C218" s="259"/>
      <c r="D218" s="73" t="s">
        <v>147</v>
      </c>
      <c r="E218" s="135" t="s">
        <v>162</v>
      </c>
      <c r="F218" s="86">
        <v>562.16439692326981</v>
      </c>
      <c r="G218" s="87">
        <v>650.22781378242564</v>
      </c>
      <c r="H218" s="87">
        <v>441.48823515988761</v>
      </c>
      <c r="I218" s="87">
        <v>529.52641958502352</v>
      </c>
      <c r="J218" s="87">
        <v>459.76650513622792</v>
      </c>
      <c r="K218" s="87">
        <v>0</v>
      </c>
      <c r="L218" s="87">
        <v>0</v>
      </c>
      <c r="M218" s="87">
        <v>0</v>
      </c>
      <c r="N218" s="87">
        <v>0</v>
      </c>
      <c r="O218" s="88">
        <v>0</v>
      </c>
    </row>
    <row r="219" spans="1:15" s="1" customFormat="1" x14ac:dyDescent="0.3">
      <c r="A219" s="262"/>
      <c r="B219" s="266"/>
      <c r="C219" s="259"/>
      <c r="D219" s="73" t="s">
        <v>148</v>
      </c>
      <c r="E219" s="135" t="s">
        <v>162</v>
      </c>
      <c r="F219" s="86">
        <v>319.60648221299675</v>
      </c>
      <c r="G219" s="87">
        <v>1470.6025812915759</v>
      </c>
      <c r="H219" s="87">
        <v>2254.85062384309</v>
      </c>
      <c r="I219" s="87">
        <v>2498.5641349253142</v>
      </c>
      <c r="J219" s="87">
        <v>2575.0411845559074</v>
      </c>
      <c r="K219" s="87">
        <v>2842.6053269348731</v>
      </c>
      <c r="L219" s="87">
        <v>2087.3158706318036</v>
      </c>
      <c r="M219" s="87">
        <v>1063.5307598111012</v>
      </c>
      <c r="N219" s="87">
        <v>498.15790819494487</v>
      </c>
      <c r="O219" s="88">
        <v>207.56990750673049</v>
      </c>
    </row>
    <row r="220" spans="1:15" s="1" customFormat="1" x14ac:dyDescent="0.3">
      <c r="A220" s="262"/>
      <c r="B220" s="266"/>
      <c r="C220" s="259"/>
      <c r="D220" s="73" t="s">
        <v>149</v>
      </c>
      <c r="E220" s="135" t="s">
        <v>162</v>
      </c>
      <c r="F220" s="86">
        <v>1658.2042867176142</v>
      </c>
      <c r="G220" s="87">
        <v>2017.2479425393426</v>
      </c>
      <c r="H220" s="87">
        <v>2211.6264273268425</v>
      </c>
      <c r="I220" s="87">
        <v>2076.5930391882084</v>
      </c>
      <c r="J220" s="87">
        <v>2081.2781124987182</v>
      </c>
      <c r="K220" s="87">
        <v>1946.3507148185258</v>
      </c>
      <c r="L220" s="87">
        <v>569.58472220970543</v>
      </c>
      <c r="M220" s="87">
        <v>184.77406269807091</v>
      </c>
      <c r="N220" s="87">
        <v>79.252967864843654</v>
      </c>
      <c r="O220" s="88">
        <v>6.0062492976951525</v>
      </c>
    </row>
    <row r="221" spans="1:15" s="1" customFormat="1" x14ac:dyDescent="0.3">
      <c r="A221" s="262"/>
      <c r="B221" s="266"/>
      <c r="C221" s="259"/>
      <c r="D221" s="73" t="s">
        <v>150</v>
      </c>
      <c r="E221" s="135" t="s">
        <v>162</v>
      </c>
      <c r="F221" s="86">
        <v>1094.8618488658301</v>
      </c>
      <c r="G221" s="87">
        <v>1371.7111971155382</v>
      </c>
      <c r="H221" s="87">
        <v>1768.7723382460422</v>
      </c>
      <c r="I221" s="87">
        <v>1554.4962570900473</v>
      </c>
      <c r="J221" s="87">
        <v>1618.6230499460639</v>
      </c>
      <c r="K221" s="87">
        <v>1936.9305398704428</v>
      </c>
      <c r="L221" s="87">
        <v>569.7031664828171</v>
      </c>
      <c r="M221" s="87">
        <v>184.52329481161294</v>
      </c>
      <c r="N221" s="87">
        <v>79.206355957939095</v>
      </c>
      <c r="O221" s="88">
        <v>6.0196514115669491</v>
      </c>
    </row>
    <row r="222" spans="1:15" s="1" customFormat="1" x14ac:dyDescent="0.3">
      <c r="A222" s="262"/>
      <c r="B222" s="266"/>
      <c r="C222" s="259"/>
      <c r="D222" s="73" t="s">
        <v>151</v>
      </c>
      <c r="E222" s="135" t="s">
        <v>139</v>
      </c>
      <c r="F222" s="86">
        <v>48.819933323170616</v>
      </c>
      <c r="G222" s="87">
        <v>24.476704694793053</v>
      </c>
      <c r="H222" s="87">
        <v>24.302052667066057</v>
      </c>
      <c r="I222" s="87">
        <v>24.445896116706201</v>
      </c>
      <c r="J222" s="87">
        <v>24.34769941170709</v>
      </c>
      <c r="K222" s="87">
        <v>0</v>
      </c>
      <c r="L222" s="87">
        <v>0</v>
      </c>
      <c r="M222" s="87">
        <v>0</v>
      </c>
      <c r="N222" s="87">
        <v>0</v>
      </c>
      <c r="O222" s="88">
        <v>0</v>
      </c>
    </row>
    <row r="223" spans="1:15" s="1" customFormat="1" x14ac:dyDescent="0.3">
      <c r="A223" s="263"/>
      <c r="B223" s="267"/>
      <c r="C223" s="259"/>
      <c r="D223" s="73" t="s">
        <v>152</v>
      </c>
      <c r="E223" s="135" t="s">
        <v>139</v>
      </c>
      <c r="F223" s="86">
        <v>21.457365884432477</v>
      </c>
      <c r="G223" s="87">
        <v>10.643746315170404</v>
      </c>
      <c r="H223" s="87">
        <v>10.666694116856721</v>
      </c>
      <c r="I223" s="87">
        <v>10.682391797139923</v>
      </c>
      <c r="J223" s="87">
        <v>10.656244786953591</v>
      </c>
      <c r="K223" s="87">
        <v>0</v>
      </c>
      <c r="L223" s="87">
        <v>0</v>
      </c>
      <c r="M223" s="87">
        <v>0</v>
      </c>
      <c r="N223" s="87">
        <v>0</v>
      </c>
      <c r="O223" s="88">
        <v>0</v>
      </c>
    </row>
    <row r="224" spans="1:15" s="1" customFormat="1" x14ac:dyDescent="0.3">
      <c r="A224" s="263"/>
      <c r="B224" s="267"/>
      <c r="C224" s="259"/>
      <c r="D224" s="26" t="s">
        <v>27</v>
      </c>
      <c r="E224" s="135"/>
      <c r="F224" s="86">
        <v>5</v>
      </c>
      <c r="G224" s="87">
        <v>6</v>
      </c>
      <c r="H224" s="87">
        <v>4</v>
      </c>
      <c r="I224" s="87">
        <v>5</v>
      </c>
      <c r="J224" s="87">
        <v>4</v>
      </c>
      <c r="K224" s="87">
        <v>0</v>
      </c>
      <c r="L224" s="87">
        <v>0</v>
      </c>
      <c r="M224" s="87">
        <v>0</v>
      </c>
      <c r="N224" s="87">
        <v>0</v>
      </c>
      <c r="O224" s="88">
        <v>0</v>
      </c>
    </row>
    <row r="225" spans="1:15" s="1" customFormat="1" ht="15" thickBot="1" x14ac:dyDescent="0.35">
      <c r="A225" s="264"/>
      <c r="B225" s="268"/>
      <c r="C225" s="260"/>
      <c r="D225" s="30" t="s">
        <v>25</v>
      </c>
      <c r="E225" s="136"/>
      <c r="F225" s="92">
        <v>0</v>
      </c>
      <c r="G225" s="93">
        <v>0</v>
      </c>
      <c r="H225" s="93">
        <v>0</v>
      </c>
      <c r="I225" s="93">
        <v>0</v>
      </c>
      <c r="J225" s="93">
        <v>0</v>
      </c>
      <c r="K225" s="93">
        <v>0</v>
      </c>
      <c r="L225" s="93">
        <v>0</v>
      </c>
      <c r="M225" s="93">
        <v>0</v>
      </c>
      <c r="N225" s="93">
        <v>0</v>
      </c>
      <c r="O225" s="93">
        <v>0</v>
      </c>
    </row>
    <row r="226" spans="1:15" s="1" customFormat="1" x14ac:dyDescent="0.3">
      <c r="A226" s="269" t="s">
        <v>118</v>
      </c>
      <c r="B226" s="270" t="s">
        <v>13</v>
      </c>
      <c r="C226" s="258">
        <v>1</v>
      </c>
      <c r="D226" s="72" t="s">
        <v>141</v>
      </c>
      <c r="E226" s="134" t="s">
        <v>139</v>
      </c>
      <c r="F226" s="80">
        <v>20.346952674492368</v>
      </c>
      <c r="G226" s="81">
        <v>36.300000000000004</v>
      </c>
      <c r="H226" s="81">
        <v>41.506996596517617</v>
      </c>
      <c r="I226" s="81">
        <v>42.900000000000006</v>
      </c>
      <c r="J226" s="81">
        <v>41.621959840846763</v>
      </c>
      <c r="K226" s="81">
        <v>42.056299763307365</v>
      </c>
      <c r="L226" s="81">
        <v>23.945645933320911</v>
      </c>
      <c r="M226" s="81">
        <v>12.305468103155622</v>
      </c>
      <c r="N226" s="81">
        <v>6.7774930019194404</v>
      </c>
      <c r="O226" s="82">
        <v>3.9042508387651833</v>
      </c>
    </row>
    <row r="227" spans="1:15" s="1" customFormat="1" x14ac:dyDescent="0.3">
      <c r="A227" s="262"/>
      <c r="B227" s="266"/>
      <c r="C227" s="259"/>
      <c r="D227" s="73" t="s">
        <v>142</v>
      </c>
      <c r="E227" s="135" t="s">
        <v>139</v>
      </c>
      <c r="F227" s="83">
        <v>1.3961364553979418</v>
      </c>
      <c r="G227" s="84">
        <v>2.5478065670330583</v>
      </c>
      <c r="H227" s="84">
        <v>3.2459316372340776</v>
      </c>
      <c r="I227" s="84">
        <v>3.2656556262491629</v>
      </c>
      <c r="J227" s="84">
        <v>3.2345700553264116</v>
      </c>
      <c r="K227" s="84">
        <v>3.2888394050255489</v>
      </c>
      <c r="L227" s="84">
        <v>1.7053163856516034</v>
      </c>
      <c r="M227" s="84">
        <v>0.69254456744862858</v>
      </c>
      <c r="N227" s="84">
        <v>0.21990841190216723</v>
      </c>
      <c r="O227" s="85">
        <v>0</v>
      </c>
    </row>
    <row r="228" spans="1:15" s="1" customFormat="1" x14ac:dyDescent="0.3">
      <c r="A228" s="262"/>
      <c r="B228" s="266"/>
      <c r="C228" s="259"/>
      <c r="D228" s="73" t="s">
        <v>143</v>
      </c>
      <c r="E228" s="135" t="s">
        <v>162</v>
      </c>
      <c r="F228" s="86">
        <v>2368.8645539753156</v>
      </c>
      <c r="G228" s="87">
        <v>3983.7598612926445</v>
      </c>
      <c r="H228" s="87">
        <v>5019.652240524867</v>
      </c>
      <c r="I228" s="87">
        <v>5164.0819200595579</v>
      </c>
      <c r="J228" s="87">
        <v>5202.9114522879199</v>
      </c>
      <c r="K228" s="87">
        <v>5396.3182107046287</v>
      </c>
      <c r="L228" s="87">
        <v>3111.5446626477183</v>
      </c>
      <c r="M228" s="87">
        <v>1625.8949481524519</v>
      </c>
      <c r="N228" s="87">
        <v>916.3376142817491</v>
      </c>
      <c r="O228" s="88">
        <v>539.81532778170788</v>
      </c>
    </row>
    <row r="229" spans="1:15" s="1" customFormat="1" x14ac:dyDescent="0.3">
      <c r="A229" s="262"/>
      <c r="B229" s="266"/>
      <c r="C229" s="259"/>
      <c r="D229" s="73" t="s">
        <v>144</v>
      </c>
      <c r="E229" s="135" t="s">
        <v>162</v>
      </c>
      <c r="F229" s="86">
        <v>102.51760922337995</v>
      </c>
      <c r="G229" s="87">
        <v>190.80406995330236</v>
      </c>
      <c r="H229" s="87">
        <v>246.90959326253295</v>
      </c>
      <c r="I229" s="87">
        <v>255.18178607783724</v>
      </c>
      <c r="J229" s="87">
        <v>259.43318615024691</v>
      </c>
      <c r="K229" s="87">
        <v>266.51310440848113</v>
      </c>
      <c r="L229" s="87">
        <v>141.12265452624615</v>
      </c>
      <c r="M229" s="87">
        <v>58.909213252545079</v>
      </c>
      <c r="N229" s="87">
        <v>18.819047889575284</v>
      </c>
      <c r="O229" s="88">
        <v>0</v>
      </c>
    </row>
    <row r="230" spans="1:15" s="1" customFormat="1" x14ac:dyDescent="0.3">
      <c r="A230" s="262"/>
      <c r="B230" s="266"/>
      <c r="C230" s="259"/>
      <c r="D230" s="73" t="s">
        <v>145</v>
      </c>
      <c r="E230" s="135" t="s">
        <v>162</v>
      </c>
      <c r="F230" s="86">
        <v>291.67778293420912</v>
      </c>
      <c r="G230" s="87">
        <v>328.46524280595293</v>
      </c>
      <c r="H230" s="87">
        <v>354.7376942326265</v>
      </c>
      <c r="I230" s="87">
        <v>360.87985124909125</v>
      </c>
      <c r="J230" s="87">
        <v>367.49875881568323</v>
      </c>
      <c r="K230" s="87">
        <v>375.83363323593693</v>
      </c>
      <c r="L230" s="87">
        <v>338.1744590594891</v>
      </c>
      <c r="M230" s="87">
        <v>315.07569695971046</v>
      </c>
      <c r="N230" s="87">
        <v>306.08957903927137</v>
      </c>
      <c r="O230" s="88">
        <v>305.68460163580437</v>
      </c>
    </row>
    <row r="231" spans="1:15" s="1" customFormat="1" x14ac:dyDescent="0.3">
      <c r="A231" s="262"/>
      <c r="B231" s="266"/>
      <c r="C231" s="259"/>
      <c r="D231" s="73" t="s">
        <v>146</v>
      </c>
      <c r="E231" s="135" t="s">
        <v>162</v>
      </c>
      <c r="F231" s="86">
        <v>0</v>
      </c>
      <c r="G231" s="87">
        <v>0</v>
      </c>
      <c r="H231" s="87">
        <v>0</v>
      </c>
      <c r="I231" s="87">
        <v>0</v>
      </c>
      <c r="J231" s="87">
        <v>0</v>
      </c>
      <c r="K231" s="87">
        <v>0</v>
      </c>
      <c r="L231" s="87">
        <v>0</v>
      </c>
      <c r="M231" s="87">
        <v>0</v>
      </c>
      <c r="N231" s="87">
        <v>0</v>
      </c>
      <c r="O231" s="88">
        <v>0</v>
      </c>
    </row>
    <row r="232" spans="1:15" s="1" customFormat="1" x14ac:dyDescent="0.3">
      <c r="A232" s="262"/>
      <c r="B232" s="266"/>
      <c r="C232" s="259"/>
      <c r="D232" s="73" t="s">
        <v>147</v>
      </c>
      <c r="E232" s="135" t="s">
        <v>162</v>
      </c>
      <c r="F232" s="86">
        <v>618.38083661559688</v>
      </c>
      <c r="G232" s="87">
        <v>715.25059516066824</v>
      </c>
      <c r="H232" s="87">
        <v>485.6370586758764</v>
      </c>
      <c r="I232" s="87">
        <v>582.47906154352597</v>
      </c>
      <c r="J232" s="87">
        <v>505.74315564985073</v>
      </c>
      <c r="K232" s="87">
        <v>0</v>
      </c>
      <c r="L232" s="87">
        <v>0</v>
      </c>
      <c r="M232" s="87">
        <v>0</v>
      </c>
      <c r="N232" s="87">
        <v>0</v>
      </c>
      <c r="O232" s="88">
        <v>0</v>
      </c>
    </row>
    <row r="233" spans="1:15" s="1" customFormat="1" x14ac:dyDescent="0.3">
      <c r="A233" s="262"/>
      <c r="B233" s="266"/>
      <c r="C233" s="259"/>
      <c r="D233" s="73" t="s">
        <v>148</v>
      </c>
      <c r="E233" s="135" t="s">
        <v>162</v>
      </c>
      <c r="F233" s="86">
        <v>351.56713043429647</v>
      </c>
      <c r="G233" s="87">
        <v>1617.6628394207337</v>
      </c>
      <c r="H233" s="87">
        <v>2480.335686227399</v>
      </c>
      <c r="I233" s="87">
        <v>2748.420548417846</v>
      </c>
      <c r="J233" s="87">
        <v>2832.5453030114986</v>
      </c>
      <c r="K233" s="87">
        <v>3126.8658596283608</v>
      </c>
      <c r="L233" s="87">
        <v>2296.0474576949841</v>
      </c>
      <c r="M233" s="87">
        <v>1169.8838357922114</v>
      </c>
      <c r="N233" s="87">
        <v>547.97369901443938</v>
      </c>
      <c r="O233" s="88">
        <v>228.32689825740354</v>
      </c>
    </row>
    <row r="234" spans="1:15" s="1" customFormat="1" x14ac:dyDescent="0.3">
      <c r="A234" s="262"/>
      <c r="B234" s="266"/>
      <c r="C234" s="259"/>
      <c r="D234" s="73" t="s">
        <v>149</v>
      </c>
      <c r="E234" s="135" t="s">
        <v>162</v>
      </c>
      <c r="F234" s="86">
        <v>1824.0247153893758</v>
      </c>
      <c r="G234" s="87">
        <v>2218.9727367932769</v>
      </c>
      <c r="H234" s="87">
        <v>2432.7890700595271</v>
      </c>
      <c r="I234" s="87">
        <v>2284.2523431070294</v>
      </c>
      <c r="J234" s="87">
        <v>2289.4059237485903</v>
      </c>
      <c r="K234" s="87">
        <v>2140.9857863003785</v>
      </c>
      <c r="L234" s="87">
        <v>626.54319443067607</v>
      </c>
      <c r="M234" s="87">
        <v>203.25146896787803</v>
      </c>
      <c r="N234" s="87">
        <v>87.178264651328021</v>
      </c>
      <c r="O234" s="88">
        <v>6.6068742274646679</v>
      </c>
    </row>
    <row r="235" spans="1:15" s="1" customFormat="1" x14ac:dyDescent="0.3">
      <c r="A235" s="262"/>
      <c r="B235" s="266"/>
      <c r="C235" s="259"/>
      <c r="D235" s="73" t="s">
        <v>150</v>
      </c>
      <c r="E235" s="135" t="s">
        <v>162</v>
      </c>
      <c r="F235" s="86">
        <v>1204.3480337524131</v>
      </c>
      <c r="G235" s="87">
        <v>1508.8823168270922</v>
      </c>
      <c r="H235" s="87">
        <v>1945.6495720706466</v>
      </c>
      <c r="I235" s="87">
        <v>1709.9458827990522</v>
      </c>
      <c r="J235" s="87">
        <v>1780.4853549406705</v>
      </c>
      <c r="K235" s="87">
        <v>2130.6235938574873</v>
      </c>
      <c r="L235" s="87">
        <v>626.67348313109881</v>
      </c>
      <c r="M235" s="87">
        <v>202.97562429277426</v>
      </c>
      <c r="N235" s="87">
        <v>87.126991553733006</v>
      </c>
      <c r="O235" s="88">
        <v>6.6216165527236441</v>
      </c>
    </row>
    <row r="236" spans="1:15" s="1" customFormat="1" x14ac:dyDescent="0.3">
      <c r="A236" s="262"/>
      <c r="B236" s="266"/>
      <c r="C236" s="259"/>
      <c r="D236" s="73" t="s">
        <v>151</v>
      </c>
      <c r="E236" s="135" t="s">
        <v>139</v>
      </c>
      <c r="F236" s="86">
        <v>53.701926655487682</v>
      </c>
      <c r="G236" s="87">
        <v>26.924375164272362</v>
      </c>
      <c r="H236" s="87">
        <v>26.732257933772665</v>
      </c>
      <c r="I236" s="87">
        <v>26.890485728376824</v>
      </c>
      <c r="J236" s="87">
        <v>26.782469352877801</v>
      </c>
      <c r="K236" s="87">
        <v>0</v>
      </c>
      <c r="L236" s="87">
        <v>0</v>
      </c>
      <c r="M236" s="87">
        <v>0</v>
      </c>
      <c r="N236" s="87">
        <v>0</v>
      </c>
      <c r="O236" s="88">
        <v>0</v>
      </c>
    </row>
    <row r="237" spans="1:15" s="1" customFormat="1" x14ac:dyDescent="0.3">
      <c r="A237" s="263"/>
      <c r="B237" s="267"/>
      <c r="C237" s="259"/>
      <c r="D237" s="73" t="s">
        <v>152</v>
      </c>
      <c r="E237" s="135" t="s">
        <v>139</v>
      </c>
      <c r="F237" s="86">
        <v>23.603102472875726</v>
      </c>
      <c r="G237" s="87">
        <v>11.708120946687446</v>
      </c>
      <c r="H237" s="87">
        <v>11.733363528542395</v>
      </c>
      <c r="I237" s="87">
        <v>11.750630976853916</v>
      </c>
      <c r="J237" s="87">
        <v>11.721869265648952</v>
      </c>
      <c r="K237" s="87">
        <v>0</v>
      </c>
      <c r="L237" s="87">
        <v>0</v>
      </c>
      <c r="M237" s="87">
        <v>0</v>
      </c>
      <c r="N237" s="87">
        <v>0</v>
      </c>
      <c r="O237" s="88">
        <v>0</v>
      </c>
    </row>
    <row r="238" spans="1:15" s="1" customFormat="1" x14ac:dyDescent="0.3">
      <c r="A238" s="263"/>
      <c r="B238" s="267"/>
      <c r="C238" s="259"/>
      <c r="D238" s="26" t="s">
        <v>27</v>
      </c>
      <c r="E238" s="135"/>
      <c r="F238" s="86">
        <v>5</v>
      </c>
      <c r="G238" s="87">
        <v>6</v>
      </c>
      <c r="H238" s="87">
        <v>5</v>
      </c>
      <c r="I238" s="87">
        <v>6</v>
      </c>
      <c r="J238" s="87">
        <v>5</v>
      </c>
      <c r="K238" s="87">
        <v>0</v>
      </c>
      <c r="L238" s="87">
        <v>0</v>
      </c>
      <c r="M238" s="87">
        <v>0</v>
      </c>
      <c r="N238" s="87">
        <v>0</v>
      </c>
      <c r="O238" s="88">
        <v>0</v>
      </c>
    </row>
    <row r="239" spans="1:15" s="1" customFormat="1" ht="15" thickBot="1" x14ac:dyDescent="0.35">
      <c r="A239" s="264"/>
      <c r="B239" s="268"/>
      <c r="C239" s="260"/>
      <c r="D239" s="30" t="s">
        <v>25</v>
      </c>
      <c r="E239" s="136"/>
      <c r="F239" s="92">
        <v>0</v>
      </c>
      <c r="G239" s="93">
        <v>0</v>
      </c>
      <c r="H239" s="93">
        <v>0</v>
      </c>
      <c r="I239" s="93">
        <v>0</v>
      </c>
      <c r="J239" s="93">
        <v>0</v>
      </c>
      <c r="K239" s="93">
        <v>0</v>
      </c>
      <c r="L239" s="93">
        <v>0</v>
      </c>
      <c r="M239" s="93">
        <v>0</v>
      </c>
      <c r="N239" s="93">
        <v>0</v>
      </c>
      <c r="O239" s="94">
        <v>0</v>
      </c>
    </row>
    <row r="240" spans="1:15" s="1" customFormat="1" x14ac:dyDescent="0.3">
      <c r="A240" s="261" t="s">
        <v>119</v>
      </c>
      <c r="B240" s="265" t="s">
        <v>13</v>
      </c>
      <c r="C240" s="258">
        <v>1</v>
      </c>
      <c r="D240" s="72" t="s">
        <v>141</v>
      </c>
      <c r="E240" s="134" t="s">
        <v>139</v>
      </c>
      <c r="F240" s="80">
        <v>3.09874003896911</v>
      </c>
      <c r="G240" s="81">
        <v>2.59874068333407</v>
      </c>
      <c r="H240" s="81">
        <v>2.1809667140705198</v>
      </c>
      <c r="I240" s="81">
        <v>1.8459848927365401</v>
      </c>
      <c r="J240" s="81">
        <v>1.57090397942411</v>
      </c>
      <c r="K240" s="81">
        <v>1.3472701222319801</v>
      </c>
      <c r="L240" s="81">
        <v>1.1546356946940901</v>
      </c>
      <c r="M240" s="81">
        <v>0.99669767770141904</v>
      </c>
      <c r="N240" s="81">
        <v>0.86399373873947805</v>
      </c>
      <c r="O240" s="82">
        <v>0.75400235572274299</v>
      </c>
    </row>
    <row r="241" spans="1:15" s="1" customFormat="1" x14ac:dyDescent="0.3">
      <c r="A241" s="262"/>
      <c r="B241" s="266"/>
      <c r="C241" s="259"/>
      <c r="D241" s="73" t="s">
        <v>142</v>
      </c>
      <c r="E241" s="135" t="s">
        <v>139</v>
      </c>
      <c r="F241" s="83">
        <v>1.03750407230669</v>
      </c>
      <c r="G241" s="84">
        <v>0.87009688064222102</v>
      </c>
      <c r="H241" s="84">
        <v>0.73021996648879495</v>
      </c>
      <c r="I241" s="84">
        <v>0.61806309001253201</v>
      </c>
      <c r="J241" s="84">
        <v>0.52596192496273797</v>
      </c>
      <c r="K241" s="84">
        <v>0.45108599648063402</v>
      </c>
      <c r="L241" s="84">
        <v>0.38658913629757802</v>
      </c>
      <c r="M241" s="84">
        <v>0.333709148385957</v>
      </c>
      <c r="N241" s="84">
        <v>0.289277903637218</v>
      </c>
      <c r="O241" s="85">
        <v>0.25245115910124399</v>
      </c>
    </row>
    <row r="242" spans="1:15" s="1" customFormat="1" x14ac:dyDescent="0.3">
      <c r="A242" s="262"/>
      <c r="B242" s="266"/>
      <c r="C242" s="259"/>
      <c r="D242" s="73" t="s">
        <v>143</v>
      </c>
      <c r="E242" s="135" t="s">
        <v>162</v>
      </c>
      <c r="F242" s="86">
        <v>358.43644140090203</v>
      </c>
      <c r="G242" s="87">
        <v>306.61269353438797</v>
      </c>
      <c r="H242" s="87">
        <v>262.46801947515502</v>
      </c>
      <c r="I242" s="87">
        <v>226.597790587459</v>
      </c>
      <c r="J242" s="87">
        <v>196.687762619528</v>
      </c>
      <c r="K242" s="87">
        <v>172.06104284283199</v>
      </c>
      <c r="L242" s="87">
        <v>150.40872266325201</v>
      </c>
      <c r="M242" s="87">
        <v>132.43161092183399</v>
      </c>
      <c r="N242" s="87">
        <v>117.095170292513</v>
      </c>
      <c r="O242" s="88">
        <v>104.232045779156</v>
      </c>
    </row>
    <row r="243" spans="1:15" s="1" customFormat="1" x14ac:dyDescent="0.3">
      <c r="A243" s="262"/>
      <c r="B243" s="266"/>
      <c r="C243" s="259"/>
      <c r="D243" s="73" t="s">
        <v>144</v>
      </c>
      <c r="E243" s="135" t="s">
        <v>162</v>
      </c>
      <c r="F243" s="86">
        <v>76.3187995588804</v>
      </c>
      <c r="G243" s="87">
        <v>65.309471861005093</v>
      </c>
      <c r="H243" s="87">
        <v>55.906516898341899</v>
      </c>
      <c r="I243" s="87">
        <v>48.266044884008799</v>
      </c>
      <c r="J243" s="87">
        <v>41.895114485087198</v>
      </c>
      <c r="K243" s="87">
        <v>36.649545413092298</v>
      </c>
      <c r="L243" s="87">
        <v>32.037532847033503</v>
      </c>
      <c r="M243" s="87">
        <v>28.208351282877</v>
      </c>
      <c r="N243" s="87">
        <v>24.941641003590199</v>
      </c>
      <c r="O243" s="88">
        <v>22.2017548665685</v>
      </c>
    </row>
    <row r="244" spans="1:15" s="1" customFormat="1" x14ac:dyDescent="0.3">
      <c r="A244" s="262"/>
      <c r="B244" s="266"/>
      <c r="C244" s="259"/>
      <c r="D244" s="73" t="s">
        <v>145</v>
      </c>
      <c r="E244" s="135" t="s">
        <v>162</v>
      </c>
      <c r="F244" s="86">
        <v>55.241715054519197</v>
      </c>
      <c r="G244" s="87">
        <v>51.754000436245398</v>
      </c>
      <c r="H244" s="87">
        <v>48.875034723019603</v>
      </c>
      <c r="I244" s="87">
        <v>46.651386120467897</v>
      </c>
      <c r="J244" s="87">
        <v>44.903114391640798</v>
      </c>
      <c r="K244" s="87">
        <v>43.5777511499684</v>
      </c>
      <c r="L244" s="87">
        <v>42.4957805502574</v>
      </c>
      <c r="M244" s="87">
        <v>41.711997106127399</v>
      </c>
      <c r="N244" s="87">
        <v>41.1461038194088</v>
      </c>
      <c r="O244" s="88">
        <v>40.7853184393216</v>
      </c>
    </row>
    <row r="245" spans="1:15" s="1" customFormat="1" x14ac:dyDescent="0.3">
      <c r="A245" s="262"/>
      <c r="B245" s="266"/>
      <c r="C245" s="259"/>
      <c r="D245" s="73" t="s">
        <v>146</v>
      </c>
      <c r="E245" s="135" t="s">
        <v>162</v>
      </c>
      <c r="F245" s="86">
        <v>0</v>
      </c>
      <c r="G245" s="87">
        <v>0</v>
      </c>
      <c r="H245" s="87">
        <v>0</v>
      </c>
      <c r="I245" s="87">
        <v>0</v>
      </c>
      <c r="J245" s="87">
        <v>0</v>
      </c>
      <c r="K245" s="87">
        <v>0</v>
      </c>
      <c r="L245" s="87">
        <v>0</v>
      </c>
      <c r="M245" s="87">
        <v>0</v>
      </c>
      <c r="N245" s="87">
        <v>0</v>
      </c>
      <c r="O245" s="88">
        <v>0</v>
      </c>
    </row>
    <row r="246" spans="1:15" s="1" customFormat="1" x14ac:dyDescent="0.3">
      <c r="A246" s="262"/>
      <c r="B246" s="266"/>
      <c r="C246" s="259"/>
      <c r="D246" s="73" t="s">
        <v>147</v>
      </c>
      <c r="E246" s="135" t="s">
        <v>162</v>
      </c>
      <c r="F246" s="86">
        <v>0</v>
      </c>
      <c r="G246" s="87">
        <v>0</v>
      </c>
      <c r="H246" s="87">
        <v>0</v>
      </c>
      <c r="I246" s="87">
        <v>0</v>
      </c>
      <c r="J246" s="87">
        <v>126.48936362249</v>
      </c>
      <c r="K246" s="87">
        <v>129.01915089494</v>
      </c>
      <c r="L246" s="87">
        <v>0</v>
      </c>
      <c r="M246" s="87">
        <v>0</v>
      </c>
      <c r="N246" s="87">
        <v>0</v>
      </c>
      <c r="O246" s="88">
        <v>0</v>
      </c>
    </row>
    <row r="247" spans="1:15" s="1" customFormat="1" x14ac:dyDescent="0.3">
      <c r="A247" s="262"/>
      <c r="B247" s="266"/>
      <c r="C247" s="259"/>
      <c r="D247" s="73" t="s">
        <v>148</v>
      </c>
      <c r="E247" s="135" t="s">
        <v>162</v>
      </c>
      <c r="F247" s="86">
        <v>235.02958452573799</v>
      </c>
      <c r="G247" s="87">
        <v>195.40897020353501</v>
      </c>
      <c r="H247" s="87">
        <v>162.201214773754</v>
      </c>
      <c r="I247" s="87">
        <v>144.904376072845</v>
      </c>
      <c r="J247" s="87">
        <v>74.935937823273704</v>
      </c>
      <c r="K247" s="87">
        <v>28.813006112586699</v>
      </c>
      <c r="L247" s="87">
        <v>65.309691467088101</v>
      </c>
      <c r="M247" s="87">
        <v>78.079990399153701</v>
      </c>
      <c r="N247" s="87">
        <v>66.279938544074497</v>
      </c>
      <c r="O247" s="88">
        <v>56.252118857163303</v>
      </c>
    </row>
    <row r="248" spans="1:15" s="1" customFormat="1" x14ac:dyDescent="0.3">
      <c r="A248" s="262"/>
      <c r="B248" s="266"/>
      <c r="C248" s="259"/>
      <c r="D248" s="73" t="s">
        <v>149</v>
      </c>
      <c r="E248" s="135" t="s">
        <v>162</v>
      </c>
      <c r="F248" s="86">
        <v>144.48390000000001</v>
      </c>
      <c r="G248" s="86">
        <v>124.75920000000001</v>
      </c>
      <c r="H248" s="86">
        <v>107.2983</v>
      </c>
      <c r="I248" s="86">
        <v>83.308099999999996</v>
      </c>
      <c r="J248" s="86">
        <v>118.74386362249001</v>
      </c>
      <c r="K248" s="86">
        <v>136.31985089494</v>
      </c>
      <c r="L248" s="86">
        <v>74.640799999999999</v>
      </c>
      <c r="M248" s="86">
        <v>40.847999999999999</v>
      </c>
      <c r="N248" s="86">
        <v>34.610799999999998</v>
      </c>
      <c r="O248" s="86">
        <v>29.3964</v>
      </c>
    </row>
    <row r="249" spans="1:15" s="1" customFormat="1" x14ac:dyDescent="0.3">
      <c r="A249" s="262"/>
      <c r="B249" s="266"/>
      <c r="C249" s="259"/>
      <c r="D249" s="73" t="s">
        <v>150</v>
      </c>
      <c r="E249" s="135" t="s">
        <v>162</v>
      </c>
      <c r="F249" s="86">
        <v>144.48390000000001</v>
      </c>
      <c r="G249" s="87">
        <v>124.75920000000001</v>
      </c>
      <c r="H249" s="87">
        <v>107.2983</v>
      </c>
      <c r="I249" s="87">
        <v>83.308099999999996</v>
      </c>
      <c r="J249" s="87">
        <v>-7.7454999999999998</v>
      </c>
      <c r="K249" s="87">
        <v>7.3007</v>
      </c>
      <c r="L249" s="87">
        <v>74.640799999999999</v>
      </c>
      <c r="M249" s="87">
        <v>40.847999999999999</v>
      </c>
      <c r="N249" s="87">
        <v>34.610799999999998</v>
      </c>
      <c r="O249" s="88">
        <v>29.3964</v>
      </c>
    </row>
    <row r="250" spans="1:15" s="1" customFormat="1" x14ac:dyDescent="0.3">
      <c r="A250" s="262"/>
      <c r="B250" s="266"/>
      <c r="C250" s="259"/>
      <c r="D250" s="73" t="s">
        <v>151</v>
      </c>
      <c r="E250" s="135" t="s">
        <v>139</v>
      </c>
      <c r="F250" s="86">
        <v>59.269370647972721</v>
      </c>
      <c r="G250" s="87">
        <v>31.086322440182016</v>
      </c>
      <c r="H250" s="87">
        <v>32.040002775181122</v>
      </c>
      <c r="I250" s="87">
        <v>32.204646563150774</v>
      </c>
      <c r="J250" s="87">
        <v>29.595967558148175</v>
      </c>
      <c r="K250" s="87">
        <v>0</v>
      </c>
      <c r="L250" s="87">
        <v>0</v>
      </c>
      <c r="M250" s="87">
        <v>0</v>
      </c>
      <c r="N250" s="87">
        <v>0</v>
      </c>
      <c r="O250" s="88">
        <v>0</v>
      </c>
    </row>
    <row r="251" spans="1:15" s="1" customFormat="1" x14ac:dyDescent="0.3">
      <c r="A251" s="263"/>
      <c r="B251" s="267"/>
      <c r="C251" s="259"/>
      <c r="D251" s="73" t="s">
        <v>152</v>
      </c>
      <c r="E251" s="135" t="s">
        <v>139</v>
      </c>
      <c r="F251" s="86">
        <v>26.270386108591822</v>
      </c>
      <c r="G251" s="87">
        <v>13.516444119954031</v>
      </c>
      <c r="H251" s="87">
        <v>12.947948911786449</v>
      </c>
      <c r="I251" s="87">
        <v>13.15905845165307</v>
      </c>
      <c r="J251" s="87">
        <v>13.547926781760317</v>
      </c>
      <c r="K251" s="87">
        <v>0</v>
      </c>
      <c r="L251" s="87">
        <v>0</v>
      </c>
      <c r="M251" s="87">
        <v>0</v>
      </c>
      <c r="N251" s="87">
        <v>0</v>
      </c>
      <c r="O251" s="88">
        <v>0</v>
      </c>
    </row>
    <row r="252" spans="1:15" s="1" customFormat="1" x14ac:dyDescent="0.3">
      <c r="A252" s="263"/>
      <c r="B252" s="267"/>
      <c r="C252" s="259"/>
      <c r="D252" s="26" t="s">
        <v>27</v>
      </c>
      <c r="E252" s="135"/>
      <c r="F252" s="86">
        <v>5</v>
      </c>
      <c r="G252" s="87">
        <v>7</v>
      </c>
      <c r="H252" s="87">
        <v>5</v>
      </c>
      <c r="I252" s="87">
        <v>7</v>
      </c>
      <c r="J252" s="87">
        <v>6</v>
      </c>
      <c r="K252" s="87">
        <v>0</v>
      </c>
      <c r="L252" s="87">
        <v>0</v>
      </c>
      <c r="M252" s="87">
        <v>0</v>
      </c>
      <c r="N252" s="87">
        <v>0</v>
      </c>
      <c r="O252" s="88">
        <v>0</v>
      </c>
    </row>
    <row r="253" spans="1:15" s="1" customFormat="1" ht="15" thickBot="1" x14ac:dyDescent="0.35">
      <c r="A253" s="264"/>
      <c r="B253" s="268"/>
      <c r="C253" s="260"/>
      <c r="D253" s="30" t="s">
        <v>25</v>
      </c>
      <c r="E253" s="136"/>
      <c r="F253" s="92">
        <v>0</v>
      </c>
      <c r="G253" s="93">
        <v>0</v>
      </c>
      <c r="H253" s="93">
        <v>0</v>
      </c>
      <c r="I253" s="93">
        <v>0</v>
      </c>
      <c r="J253" s="93">
        <v>0</v>
      </c>
      <c r="K253" s="93">
        <v>0</v>
      </c>
      <c r="L253" s="93">
        <v>0</v>
      </c>
      <c r="M253" s="93">
        <v>0</v>
      </c>
      <c r="N253" s="93">
        <v>0</v>
      </c>
      <c r="O253" s="93">
        <v>0</v>
      </c>
    </row>
    <row r="254" spans="1:15" s="1" customFormat="1" x14ac:dyDescent="0.3">
      <c r="A254" s="269" t="s">
        <v>120</v>
      </c>
      <c r="B254" s="270" t="s">
        <v>13</v>
      </c>
      <c r="C254" s="258">
        <v>1</v>
      </c>
      <c r="D254" s="72" t="s">
        <v>141</v>
      </c>
      <c r="E254" s="134" t="s">
        <v>139</v>
      </c>
      <c r="F254" s="80">
        <v>0</v>
      </c>
      <c r="G254" s="81">
        <v>0</v>
      </c>
      <c r="H254" s="81">
        <v>0</v>
      </c>
      <c r="I254" s="81">
        <v>0</v>
      </c>
      <c r="J254" s="81">
        <v>52.495244353182798</v>
      </c>
      <c r="K254" s="81">
        <v>97.515101680992402</v>
      </c>
      <c r="L254" s="81">
        <v>103.542034880318</v>
      </c>
      <c r="M254" s="81">
        <v>101.534694338211</v>
      </c>
      <c r="N254" s="81">
        <v>101.869528289919</v>
      </c>
      <c r="O254" s="82">
        <v>100.419125852935</v>
      </c>
    </row>
    <row r="255" spans="1:15" s="1" customFormat="1" x14ac:dyDescent="0.3">
      <c r="A255" s="262"/>
      <c r="B255" s="266"/>
      <c r="C255" s="259"/>
      <c r="D255" s="73" t="s">
        <v>142</v>
      </c>
      <c r="E255" s="135" t="s">
        <v>139</v>
      </c>
      <c r="F255" s="83">
        <v>0</v>
      </c>
      <c r="G255" s="84">
        <v>0</v>
      </c>
      <c r="H255" s="84">
        <v>0</v>
      </c>
      <c r="I255" s="84">
        <v>0</v>
      </c>
      <c r="J255" s="84">
        <v>0</v>
      </c>
      <c r="K255" s="84">
        <v>0</v>
      </c>
      <c r="L255" s="84">
        <v>0</v>
      </c>
      <c r="M255" s="84">
        <v>0</v>
      </c>
      <c r="N255" s="84">
        <v>0</v>
      </c>
      <c r="O255" s="85">
        <v>0</v>
      </c>
    </row>
    <row r="256" spans="1:15" s="1" customFormat="1" x14ac:dyDescent="0.3">
      <c r="A256" s="262"/>
      <c r="B256" s="266"/>
      <c r="C256" s="259"/>
      <c r="D256" s="73" t="s">
        <v>143</v>
      </c>
      <c r="E256" s="135" t="s">
        <v>162</v>
      </c>
      <c r="F256" s="86">
        <v>0</v>
      </c>
      <c r="G256" s="87">
        <v>0</v>
      </c>
      <c r="H256" s="87">
        <v>0</v>
      </c>
      <c r="I256" s="87">
        <v>0</v>
      </c>
      <c r="J256" s="87">
        <v>6559.9317493042099</v>
      </c>
      <c r="K256" s="87">
        <v>12429.435615062301</v>
      </c>
      <c r="L256" s="87">
        <v>13461.5912252417</v>
      </c>
      <c r="M256" s="87">
        <v>13464.6274141661</v>
      </c>
      <c r="N256" s="87">
        <v>13779.2107147725</v>
      </c>
      <c r="O256" s="88">
        <v>13854.6849535076</v>
      </c>
    </row>
    <row r="257" spans="1:15" s="1" customFormat="1" x14ac:dyDescent="0.3">
      <c r="A257" s="262"/>
      <c r="B257" s="266"/>
      <c r="C257" s="259"/>
      <c r="D257" s="73" t="s">
        <v>144</v>
      </c>
      <c r="E257" s="135" t="s">
        <v>162</v>
      </c>
      <c r="F257" s="86">
        <v>0</v>
      </c>
      <c r="G257" s="87">
        <v>0</v>
      </c>
      <c r="H257" s="87">
        <v>0</v>
      </c>
      <c r="I257" s="87">
        <v>0</v>
      </c>
      <c r="J257" s="87">
        <v>0</v>
      </c>
      <c r="K257" s="87">
        <v>0</v>
      </c>
      <c r="L257" s="87">
        <v>0</v>
      </c>
      <c r="M257" s="87">
        <v>0</v>
      </c>
      <c r="N257" s="87">
        <v>0</v>
      </c>
      <c r="O257" s="88">
        <v>0</v>
      </c>
    </row>
    <row r="258" spans="1:15" s="1" customFormat="1" x14ac:dyDescent="0.3">
      <c r="A258" s="262"/>
      <c r="B258" s="266"/>
      <c r="C258" s="259"/>
      <c r="D258" s="73" t="s">
        <v>145</v>
      </c>
      <c r="E258" s="135" t="s">
        <v>162</v>
      </c>
      <c r="F258" s="86">
        <v>0</v>
      </c>
      <c r="G258" s="87">
        <v>0</v>
      </c>
      <c r="H258" s="87">
        <v>0</v>
      </c>
      <c r="I258" s="87">
        <v>0</v>
      </c>
      <c r="J258" s="87">
        <v>489.82205743564401</v>
      </c>
      <c r="K258" s="87">
        <v>565.11002567468995</v>
      </c>
      <c r="L258" s="87">
        <v>585.35510926179302</v>
      </c>
      <c r="M258" s="87">
        <v>594.02410908442596</v>
      </c>
      <c r="N258" s="87">
        <v>606.42149659154097</v>
      </c>
      <c r="O258" s="88">
        <v>616.26606267186901</v>
      </c>
    </row>
    <row r="259" spans="1:15" s="1" customFormat="1" x14ac:dyDescent="0.3">
      <c r="A259" s="262"/>
      <c r="B259" s="266"/>
      <c r="C259" s="259"/>
      <c r="D259" s="73" t="s">
        <v>146</v>
      </c>
      <c r="E259" s="135" t="s">
        <v>162</v>
      </c>
      <c r="F259" s="86">
        <v>1153.7749040311201</v>
      </c>
      <c r="G259" s="87">
        <v>1176.84440211174</v>
      </c>
      <c r="H259" s="87">
        <v>1152.00691052055</v>
      </c>
      <c r="I259" s="87">
        <v>1107.0367822889</v>
      </c>
      <c r="J259" s="87">
        <v>380.44506565499</v>
      </c>
      <c r="K259" s="87">
        <v>7.4779644710620303</v>
      </c>
      <c r="L259" s="87">
        <v>5.2527954850327996</v>
      </c>
      <c r="M259" s="87">
        <v>5.3518513947334503</v>
      </c>
      <c r="N259" s="87">
        <v>5.4528884226281198</v>
      </c>
      <c r="O259" s="88">
        <v>8.2981789864271303</v>
      </c>
    </row>
    <row r="260" spans="1:15" s="1" customFormat="1" x14ac:dyDescent="0.3">
      <c r="A260" s="262"/>
      <c r="B260" s="266"/>
      <c r="C260" s="259"/>
      <c r="D260" s="73" t="s">
        <v>147</v>
      </c>
      <c r="E260" s="135" t="s">
        <v>162</v>
      </c>
      <c r="F260" s="86">
        <v>0</v>
      </c>
      <c r="G260" s="87">
        <v>0</v>
      </c>
      <c r="H260" s="87">
        <v>1830.2469819569301</v>
      </c>
      <c r="I260" s="87">
        <v>1866.85192159607</v>
      </c>
      <c r="J260" s="87">
        <v>3332.33068004898</v>
      </c>
      <c r="K260" s="87">
        <v>717.796447106203</v>
      </c>
      <c r="L260" s="87">
        <v>495.27954850328001</v>
      </c>
      <c r="M260" s="87">
        <v>505.18513947334498</v>
      </c>
      <c r="N260" s="87">
        <v>515.28884226281195</v>
      </c>
      <c r="O260" s="88">
        <v>799.81789864271298</v>
      </c>
    </row>
    <row r="261" spans="1:15" s="1" customFormat="1" x14ac:dyDescent="0.3">
      <c r="A261" s="262"/>
      <c r="B261" s="266"/>
      <c r="C261" s="259"/>
      <c r="D261" s="73" t="s">
        <v>148</v>
      </c>
      <c r="E261" s="135" t="s">
        <v>162</v>
      </c>
      <c r="F261" s="86">
        <v>0</v>
      </c>
      <c r="G261" s="87">
        <v>0</v>
      </c>
      <c r="H261" s="87">
        <v>0</v>
      </c>
      <c r="I261" s="87">
        <v>0</v>
      </c>
      <c r="J261" s="87">
        <v>0</v>
      </c>
      <c r="K261" s="87">
        <v>2581.4384682886998</v>
      </c>
      <c r="L261" s="87">
        <v>6707.5461273852097</v>
      </c>
      <c r="M261" s="87">
        <v>8327.8770114486197</v>
      </c>
      <c r="N261" s="87">
        <v>8726.1577783900593</v>
      </c>
      <c r="O261" s="88">
        <v>9213.9857907515398</v>
      </c>
    </row>
    <row r="262" spans="1:15" s="1" customFormat="1" x14ac:dyDescent="0.3">
      <c r="A262" s="262"/>
      <c r="B262" s="266"/>
      <c r="C262" s="259"/>
      <c r="D262" s="73" t="s">
        <v>149</v>
      </c>
      <c r="E262" s="135" t="s">
        <v>162</v>
      </c>
      <c r="F262" s="86">
        <v>4.0311201701115351E-6</v>
      </c>
      <c r="G262" s="86">
        <v>2.1117400592629565E-6</v>
      </c>
      <c r="H262" s="86">
        <v>-1830.2469894794501</v>
      </c>
      <c r="I262" s="86">
        <v>-1866.8519177111</v>
      </c>
      <c r="J262" s="86">
        <v>2737.7789656549903</v>
      </c>
      <c r="K262" s="86">
        <v>8565.0906644710612</v>
      </c>
      <c r="L262" s="86">
        <v>5673.4103954850325</v>
      </c>
      <c r="M262" s="86">
        <v>4037.5411513947333</v>
      </c>
      <c r="N262" s="86">
        <v>3931.3425884226281</v>
      </c>
      <c r="O262" s="86">
        <v>3224.6151789864271</v>
      </c>
    </row>
    <row r="263" spans="1:15" s="1" customFormat="1" x14ac:dyDescent="0.3">
      <c r="A263" s="262"/>
      <c r="B263" s="266"/>
      <c r="C263" s="259"/>
      <c r="D263" s="73" t="s">
        <v>150</v>
      </c>
      <c r="E263" s="135" t="s">
        <v>162</v>
      </c>
      <c r="F263" s="86">
        <v>-1153.7748999999999</v>
      </c>
      <c r="G263" s="87">
        <v>-1176.8444</v>
      </c>
      <c r="H263" s="87">
        <v>-2982.2539000000002</v>
      </c>
      <c r="I263" s="87">
        <v>-2973.8887</v>
      </c>
      <c r="J263" s="87">
        <v>2357.3339000000001</v>
      </c>
      <c r="K263" s="87">
        <v>8557.6126999999997</v>
      </c>
      <c r="L263" s="87">
        <v>5668.1575999999995</v>
      </c>
      <c r="M263" s="87">
        <v>4032.1893</v>
      </c>
      <c r="N263" s="87">
        <v>3925.8897000000002</v>
      </c>
      <c r="O263" s="88">
        <v>3216.317</v>
      </c>
    </row>
    <row r="264" spans="1:15" s="1" customFormat="1" x14ac:dyDescent="0.3">
      <c r="A264" s="262"/>
      <c r="B264" s="266"/>
      <c r="C264" s="259"/>
      <c r="D264" s="73" t="s">
        <v>151</v>
      </c>
      <c r="E264" s="135" t="s">
        <v>139</v>
      </c>
      <c r="F264" s="86">
        <v>0</v>
      </c>
      <c r="G264" s="87">
        <v>0</v>
      </c>
      <c r="H264" s="87">
        <v>0</v>
      </c>
      <c r="I264" s="87">
        <v>0</v>
      </c>
      <c r="J264" s="87">
        <v>235.75661799833</v>
      </c>
      <c r="K264" s="87">
        <v>117.878308999165</v>
      </c>
      <c r="L264" s="87">
        <v>117.878308999165</v>
      </c>
      <c r="M264" s="87">
        <v>117.878308999165</v>
      </c>
      <c r="N264" s="87">
        <v>117.878308999165</v>
      </c>
      <c r="O264" s="88">
        <v>0</v>
      </c>
    </row>
    <row r="265" spans="1:15" s="1" customFormat="1" x14ac:dyDescent="0.3">
      <c r="A265" s="263"/>
      <c r="B265" s="267"/>
      <c r="C265" s="259"/>
      <c r="D265" s="73" t="s">
        <v>152</v>
      </c>
      <c r="E265" s="135" t="s">
        <v>139</v>
      </c>
      <c r="F265" s="86">
        <v>0</v>
      </c>
      <c r="G265" s="86">
        <v>0</v>
      </c>
      <c r="H265" s="86">
        <v>0</v>
      </c>
      <c r="I265" s="86">
        <v>0</v>
      </c>
      <c r="J265" s="86">
        <v>0</v>
      </c>
      <c r="K265" s="86">
        <v>0</v>
      </c>
      <c r="L265" s="86">
        <v>0</v>
      </c>
      <c r="M265" s="86">
        <v>0</v>
      </c>
      <c r="N265" s="86">
        <v>0</v>
      </c>
      <c r="O265" s="86">
        <v>0</v>
      </c>
    </row>
    <row r="266" spans="1:15" s="1" customFormat="1" x14ac:dyDescent="0.3">
      <c r="A266" s="263"/>
      <c r="B266" s="267"/>
      <c r="C266" s="259"/>
      <c r="D266" s="26" t="s">
        <v>27</v>
      </c>
      <c r="E266" s="135"/>
      <c r="F266" s="86">
        <v>0</v>
      </c>
      <c r="G266" s="87">
        <v>0</v>
      </c>
      <c r="H266" s="87">
        <v>9</v>
      </c>
      <c r="I266" s="87">
        <v>9</v>
      </c>
      <c r="J266" s="87">
        <v>15</v>
      </c>
      <c r="K266" s="87">
        <v>2</v>
      </c>
      <c r="L266" s="87">
        <v>1</v>
      </c>
      <c r="M266" s="87">
        <v>1</v>
      </c>
      <c r="N266" s="87">
        <v>1</v>
      </c>
      <c r="O266" s="88">
        <v>2</v>
      </c>
    </row>
    <row r="267" spans="1:15" s="1" customFormat="1" ht="15" thickBot="1" x14ac:dyDescent="0.35">
      <c r="A267" s="264"/>
      <c r="B267" s="268"/>
      <c r="C267" s="260"/>
      <c r="D267" s="30" t="s">
        <v>25</v>
      </c>
      <c r="E267" s="136"/>
      <c r="F267" s="92">
        <v>12</v>
      </c>
      <c r="G267" s="93">
        <v>12</v>
      </c>
      <c r="H267" s="93"/>
      <c r="I267" s="93"/>
      <c r="J267" s="93"/>
      <c r="K267" s="93"/>
      <c r="L267" s="93"/>
      <c r="M267" s="93"/>
      <c r="N267" s="93"/>
      <c r="O267" s="93"/>
    </row>
    <row r="268" spans="1:15" x14ac:dyDescent="0.3">
      <c r="A268" s="22"/>
      <c r="B268" s="75"/>
      <c r="C268" s="75"/>
      <c r="D268" s="22"/>
      <c r="E268" s="137"/>
      <c r="F268" s="32"/>
      <c r="G268" s="32"/>
      <c r="H268" s="32"/>
      <c r="I268" s="29"/>
      <c r="J268" s="29"/>
      <c r="K268" s="29"/>
      <c r="L268" s="29"/>
      <c r="M268" s="29"/>
      <c r="N268" s="29"/>
      <c r="O268" s="29"/>
    </row>
    <row r="269" spans="1:15" x14ac:dyDescent="0.3">
      <c r="A269" s="10"/>
      <c r="B269" s="76"/>
      <c r="C269" s="76"/>
      <c r="D269" s="27"/>
      <c r="E269" s="27"/>
      <c r="F269" s="33"/>
      <c r="G269" s="33"/>
      <c r="H269" s="33"/>
    </row>
    <row r="270" spans="1:15" ht="15.6" x14ac:dyDescent="0.3">
      <c r="A270" s="11" t="s">
        <v>22</v>
      </c>
      <c r="B270" s="76"/>
      <c r="C270" s="76"/>
      <c r="D270" s="25"/>
      <c r="E270" s="25"/>
      <c r="F270" s="33"/>
      <c r="G270" s="33"/>
      <c r="H270" s="33"/>
    </row>
    <row r="271" spans="1:15" x14ac:dyDescent="0.3">
      <c r="A271" s="10" t="s">
        <v>23</v>
      </c>
      <c r="B271" s="78"/>
      <c r="C271" s="76"/>
      <c r="D271" s="25"/>
      <c r="E271" s="25"/>
      <c r="F271" s="33"/>
      <c r="G271" s="33"/>
      <c r="H271" s="33"/>
    </row>
    <row r="272" spans="1:15" x14ac:dyDescent="0.3">
      <c r="A272" s="4" t="s">
        <v>26</v>
      </c>
      <c r="B272" s="76"/>
      <c r="C272" s="76"/>
      <c r="D272" s="25"/>
      <c r="E272" s="25"/>
      <c r="F272" s="33"/>
      <c r="G272" s="33"/>
      <c r="H272" s="33"/>
    </row>
    <row r="273" spans="1:2" ht="57.6" x14ac:dyDescent="0.3">
      <c r="A273" s="38" t="s">
        <v>31</v>
      </c>
    </row>
    <row r="274" spans="1:2" ht="50.4" customHeight="1" x14ac:dyDescent="0.3">
      <c r="A274" s="35" t="s">
        <v>29</v>
      </c>
      <c r="B274" s="79"/>
    </row>
  </sheetData>
  <mergeCells count="48">
    <mergeCell ref="C2:C15"/>
    <mergeCell ref="C184:C197"/>
    <mergeCell ref="C142:C155"/>
    <mergeCell ref="C72:C85"/>
    <mergeCell ref="C30:C43"/>
    <mergeCell ref="C16:C29"/>
    <mergeCell ref="C44:C57"/>
    <mergeCell ref="C58:C71"/>
    <mergeCell ref="C86:C99"/>
    <mergeCell ref="C100:C113"/>
    <mergeCell ref="C156:C169"/>
    <mergeCell ref="C170:C183"/>
    <mergeCell ref="C114:C127"/>
    <mergeCell ref="C128:C141"/>
    <mergeCell ref="B2:B15"/>
    <mergeCell ref="A2:A29"/>
    <mergeCell ref="B184:B197"/>
    <mergeCell ref="B142:B155"/>
    <mergeCell ref="B44:B57"/>
    <mergeCell ref="A30:A71"/>
    <mergeCell ref="B58:B71"/>
    <mergeCell ref="B86:B99"/>
    <mergeCell ref="B100:B113"/>
    <mergeCell ref="A72:A113"/>
    <mergeCell ref="B170:B183"/>
    <mergeCell ref="A156:A197"/>
    <mergeCell ref="A114:A155"/>
    <mergeCell ref="B114:B127"/>
    <mergeCell ref="B16:B29"/>
    <mergeCell ref="B30:B43"/>
    <mergeCell ref="B72:B85"/>
    <mergeCell ref="A198:A211"/>
    <mergeCell ref="B198:B211"/>
    <mergeCell ref="B156:B169"/>
    <mergeCell ref="B128:B141"/>
    <mergeCell ref="A240:A253"/>
    <mergeCell ref="B240:B253"/>
    <mergeCell ref="A254:A267"/>
    <mergeCell ref="B254:B267"/>
    <mergeCell ref="A212:A225"/>
    <mergeCell ref="B212:B225"/>
    <mergeCell ref="A226:A239"/>
    <mergeCell ref="B226:B239"/>
    <mergeCell ref="C254:C267"/>
    <mergeCell ref="C240:C253"/>
    <mergeCell ref="C226:C239"/>
    <mergeCell ref="C212:C225"/>
    <mergeCell ref="C198:C2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37A1E-8D61-42E4-996B-D66214F31063}">
  <dimension ref="A1:E4"/>
  <sheetViews>
    <sheetView workbookViewId="0">
      <selection activeCell="E10" sqref="E10"/>
    </sheetView>
  </sheetViews>
  <sheetFormatPr defaultRowHeight="14.4" x14ac:dyDescent="0.3"/>
  <cols>
    <col min="2" max="2" width="14.5546875" customWidth="1"/>
    <col min="3" max="3" width="17.109375" style="98" customWidth="1"/>
    <col min="4" max="4" width="20.6640625" style="47" customWidth="1"/>
    <col min="5" max="5" width="14" style="98" customWidth="1"/>
  </cols>
  <sheetData>
    <row r="1" spans="1:5" ht="26.4" x14ac:dyDescent="0.3">
      <c r="A1" s="121" t="s">
        <v>158</v>
      </c>
      <c r="B1" s="121" t="s">
        <v>155</v>
      </c>
      <c r="C1" s="121" t="s">
        <v>135</v>
      </c>
      <c r="D1" s="257" t="s">
        <v>14</v>
      </c>
      <c r="E1" s="257" t="s">
        <v>159</v>
      </c>
    </row>
    <row r="2" spans="1:5" x14ac:dyDescent="0.3">
      <c r="A2" s="131" t="s">
        <v>0</v>
      </c>
      <c r="B2" s="132" t="s">
        <v>156</v>
      </c>
      <c r="C2" s="112" t="s">
        <v>136</v>
      </c>
      <c r="D2" s="112" t="s">
        <v>111</v>
      </c>
      <c r="E2" s="130"/>
    </row>
    <row r="3" spans="1:5" x14ac:dyDescent="0.3">
      <c r="A3" s="131" t="s">
        <v>0</v>
      </c>
      <c r="B3" s="132" t="s">
        <v>156</v>
      </c>
      <c r="C3" s="112" t="s">
        <v>136</v>
      </c>
      <c r="D3" s="112" t="s">
        <v>112</v>
      </c>
      <c r="E3" s="130"/>
    </row>
    <row r="4" spans="1:5" x14ac:dyDescent="0.3">
      <c r="A4" s="131" t="s">
        <v>0</v>
      </c>
      <c r="B4" s="132" t="s">
        <v>157</v>
      </c>
      <c r="C4" s="130" t="s">
        <v>137</v>
      </c>
      <c r="D4" s="112" t="s">
        <v>113</v>
      </c>
      <c r="E4" s="13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1E664-5591-4335-8124-A0CF0F0F2FF5}">
  <sheetPr>
    <tabColor rgb="FFFFE181"/>
  </sheetPr>
  <dimension ref="A1:AA8"/>
  <sheetViews>
    <sheetView zoomScale="90" zoomScaleNormal="90" workbookViewId="0">
      <pane xSplit="1" ySplit="2" topLeftCell="B3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ColWidth="9.109375" defaultRowHeight="14.4" x14ac:dyDescent="0.3"/>
  <cols>
    <col min="1" max="1" width="40.5546875" style="6" customWidth="1"/>
    <col min="2" max="3" width="10.5546875" style="7" customWidth="1"/>
    <col min="4" max="5" width="8.5546875" style="3" customWidth="1"/>
    <col min="6" max="6" width="7.44140625" style="3" customWidth="1"/>
    <col min="7" max="7" width="6.44140625" style="3" customWidth="1"/>
    <col min="8" max="27" width="8.5546875" style="3" customWidth="1"/>
    <col min="28" max="16384" width="9.109375" style="5"/>
  </cols>
  <sheetData>
    <row r="1" spans="1:27" s="8" customFormat="1" ht="26.25" customHeight="1" x14ac:dyDescent="0.3">
      <c r="A1" s="293" t="s">
        <v>135</v>
      </c>
      <c r="B1" s="39"/>
      <c r="C1" s="39"/>
      <c r="D1" s="294" t="s">
        <v>2</v>
      </c>
      <c r="E1" s="295"/>
      <c r="F1" s="294" t="s">
        <v>154</v>
      </c>
      <c r="G1" s="295"/>
      <c r="H1" s="292" t="s">
        <v>32</v>
      </c>
      <c r="I1" s="292"/>
      <c r="J1" s="292" t="s">
        <v>33</v>
      </c>
      <c r="K1" s="292"/>
      <c r="L1" s="292" t="s">
        <v>34</v>
      </c>
      <c r="M1" s="292"/>
      <c r="N1" s="292" t="s">
        <v>35</v>
      </c>
      <c r="O1" s="292"/>
      <c r="P1" s="292" t="s">
        <v>36</v>
      </c>
      <c r="Q1" s="292"/>
      <c r="R1" s="292" t="s">
        <v>37</v>
      </c>
      <c r="S1" s="292"/>
      <c r="T1" s="292" t="s">
        <v>38</v>
      </c>
      <c r="U1" s="292"/>
      <c r="V1" s="292" t="s">
        <v>39</v>
      </c>
      <c r="W1" s="292"/>
      <c r="X1" s="292" t="s">
        <v>40</v>
      </c>
      <c r="Y1" s="292"/>
      <c r="Z1" s="292" t="s">
        <v>41</v>
      </c>
      <c r="AA1" s="292"/>
    </row>
    <row r="2" spans="1:27" s="9" customFormat="1" x14ac:dyDescent="0.3">
      <c r="A2" s="293"/>
      <c r="B2" s="42" t="s">
        <v>133</v>
      </c>
      <c r="C2" s="42" t="s">
        <v>3</v>
      </c>
      <c r="D2" s="118" t="s">
        <v>4</v>
      </c>
      <c r="E2" s="118" t="s">
        <v>5</v>
      </c>
      <c r="F2" s="118" t="s">
        <v>4</v>
      </c>
      <c r="G2" s="118" t="s">
        <v>5</v>
      </c>
      <c r="H2" s="36" t="s">
        <v>4</v>
      </c>
      <c r="I2" s="36" t="s">
        <v>5</v>
      </c>
      <c r="J2" s="36" t="s">
        <v>4</v>
      </c>
      <c r="K2" s="36" t="s">
        <v>5</v>
      </c>
      <c r="L2" s="36" t="s">
        <v>4</v>
      </c>
      <c r="M2" s="36" t="s">
        <v>5</v>
      </c>
      <c r="N2" s="36" t="s">
        <v>4</v>
      </c>
      <c r="O2" s="36" t="s">
        <v>5</v>
      </c>
      <c r="P2" s="36" t="s">
        <v>4</v>
      </c>
      <c r="Q2" s="36" t="s">
        <v>5</v>
      </c>
      <c r="R2" s="36" t="s">
        <v>4</v>
      </c>
      <c r="S2" s="36" t="s">
        <v>5</v>
      </c>
      <c r="T2" s="36" t="s">
        <v>4</v>
      </c>
      <c r="U2" s="36" t="s">
        <v>5</v>
      </c>
      <c r="V2" s="36" t="s">
        <v>4</v>
      </c>
      <c r="W2" s="36" t="s">
        <v>5</v>
      </c>
      <c r="X2" s="36" t="s">
        <v>4</v>
      </c>
      <c r="Y2" s="36" t="s">
        <v>5</v>
      </c>
      <c r="Z2" s="36" t="s">
        <v>4</v>
      </c>
      <c r="AA2" s="36" t="s">
        <v>5</v>
      </c>
    </row>
    <row r="3" spans="1:27" x14ac:dyDescent="0.3">
      <c r="A3" s="126" t="s">
        <v>136</v>
      </c>
      <c r="B3" s="13"/>
      <c r="C3" s="13" t="s">
        <v>136</v>
      </c>
      <c r="D3" s="14"/>
      <c r="E3" s="15">
        <v>1</v>
      </c>
      <c r="F3" s="14"/>
      <c r="G3" s="15">
        <v>2</v>
      </c>
      <c r="H3" s="14"/>
      <c r="I3" s="15"/>
      <c r="J3" s="14"/>
      <c r="K3" s="15"/>
      <c r="L3" s="14"/>
      <c r="M3" s="15"/>
      <c r="N3" s="14"/>
      <c r="O3" s="15"/>
      <c r="P3" s="14"/>
      <c r="Q3" s="15"/>
      <c r="R3" s="14"/>
      <c r="S3" s="15"/>
      <c r="T3" s="14"/>
      <c r="U3" s="15"/>
      <c r="V3" s="14"/>
      <c r="W3" s="15"/>
      <c r="X3" s="14"/>
      <c r="Y3" s="15"/>
      <c r="Z3" s="14"/>
      <c r="AA3" s="15"/>
    </row>
    <row r="4" spans="1:27" x14ac:dyDescent="0.3">
      <c r="A4" s="22"/>
      <c r="B4" s="23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x14ac:dyDescent="0.3">
      <c r="A5" s="10"/>
    </row>
    <row r="6" spans="1:27" ht="15.6" x14ac:dyDescent="0.3">
      <c r="A6" s="11" t="s">
        <v>22</v>
      </c>
    </row>
    <row r="7" spans="1:27" x14ac:dyDescent="0.3">
      <c r="A7" s="10" t="s">
        <v>23</v>
      </c>
      <c r="B7" s="23"/>
    </row>
    <row r="8" spans="1:27" s="3" customFormat="1" ht="47.1" customHeight="1" x14ac:dyDescent="0.3">
      <c r="A8" s="37" t="s">
        <v>30</v>
      </c>
      <c r="B8" s="7"/>
      <c r="C8" s="7"/>
      <c r="J8" s="124"/>
      <c r="Q8" s="124"/>
    </row>
  </sheetData>
  <mergeCells count="13">
    <mergeCell ref="Z1:AA1"/>
    <mergeCell ref="A1:A2"/>
    <mergeCell ref="D1:E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F1:G1"/>
  </mergeCells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V23"/>
  <sheetViews>
    <sheetView zoomScale="90" zoomScaleNormal="90" workbookViewId="0">
      <pane xSplit="2" ySplit="1" topLeftCell="C2" activePane="bottomRight" state="frozen"/>
      <selection activeCell="H34" sqref="H34"/>
      <selection pane="topRight" activeCell="H34" sqref="H34"/>
      <selection pane="bottomLeft" activeCell="H34" sqref="H34"/>
      <selection pane="bottomRight" activeCell="B24" sqref="B24"/>
    </sheetView>
  </sheetViews>
  <sheetFormatPr defaultColWidth="9.109375" defaultRowHeight="14.4" x14ac:dyDescent="0.3"/>
  <cols>
    <col min="1" max="1" width="40.5546875" style="4" customWidth="1"/>
    <col min="2" max="2" width="22.44140625" style="2" customWidth="1"/>
    <col min="3" max="3" width="13.6640625" style="2" customWidth="1"/>
    <col min="4" max="18" width="12.5546875" style="28" customWidth="1"/>
    <col min="19" max="16384" width="9.109375" style="5"/>
  </cols>
  <sheetData>
    <row r="1" spans="1:22" s="1" customFormat="1" ht="15" thickBot="1" x14ac:dyDescent="0.35">
      <c r="A1" s="113" t="s">
        <v>153</v>
      </c>
      <c r="B1" s="115" t="s">
        <v>1</v>
      </c>
      <c r="C1" s="115" t="s">
        <v>138</v>
      </c>
      <c r="D1" s="116" t="s">
        <v>32</v>
      </c>
      <c r="E1" s="116" t="s">
        <v>33</v>
      </c>
      <c r="F1" s="116" t="s">
        <v>34</v>
      </c>
      <c r="G1" s="116" t="s">
        <v>35</v>
      </c>
      <c r="H1" s="116" t="s">
        <v>36</v>
      </c>
      <c r="I1" s="116" t="s">
        <v>37</v>
      </c>
      <c r="J1" s="116" t="s">
        <v>38</v>
      </c>
      <c r="K1" s="116" t="s">
        <v>39</v>
      </c>
      <c r="L1" s="116" t="s">
        <v>40</v>
      </c>
      <c r="M1" s="116" t="s">
        <v>41</v>
      </c>
      <c r="N1" s="116" t="s">
        <v>42</v>
      </c>
      <c r="O1" s="116" t="s">
        <v>43</v>
      </c>
      <c r="P1" s="116" t="s">
        <v>44</v>
      </c>
      <c r="Q1" s="116" t="s">
        <v>45</v>
      </c>
      <c r="R1" s="116" t="s">
        <v>46</v>
      </c>
      <c r="S1" s="116" t="s">
        <v>48</v>
      </c>
      <c r="T1" s="116" t="s">
        <v>49</v>
      </c>
      <c r="U1" s="116" t="s">
        <v>50</v>
      </c>
      <c r="V1" s="116" t="s">
        <v>51</v>
      </c>
    </row>
    <row r="2" spans="1:22" s="1" customFormat="1" ht="15" customHeight="1" x14ac:dyDescent="0.3">
      <c r="A2" s="251" t="s">
        <v>78</v>
      </c>
      <c r="B2" s="46" t="s">
        <v>127</v>
      </c>
      <c r="C2" s="46"/>
      <c r="D2" s="61">
        <v>1</v>
      </c>
      <c r="E2" s="62">
        <v>1</v>
      </c>
      <c r="F2" s="62">
        <v>1</v>
      </c>
      <c r="G2" s="62">
        <v>1</v>
      </c>
      <c r="H2" s="62">
        <v>1</v>
      </c>
      <c r="I2" s="62">
        <v>1</v>
      </c>
      <c r="J2" s="62">
        <v>1</v>
      </c>
      <c r="K2" s="62">
        <v>1</v>
      </c>
      <c r="L2" s="62">
        <v>1</v>
      </c>
      <c r="M2" s="62">
        <v>1</v>
      </c>
      <c r="N2" s="62">
        <v>1</v>
      </c>
      <c r="O2" s="62">
        <v>1</v>
      </c>
      <c r="P2" s="62">
        <v>1</v>
      </c>
      <c r="Q2" s="62">
        <v>1</v>
      </c>
      <c r="R2" s="62">
        <v>1</v>
      </c>
      <c r="S2" s="62">
        <v>1</v>
      </c>
      <c r="T2" s="62">
        <v>1</v>
      </c>
      <c r="U2" s="62">
        <v>1</v>
      </c>
      <c r="V2" s="63">
        <v>1</v>
      </c>
    </row>
    <row r="3" spans="1:22" s="1" customFormat="1" ht="15" customHeight="1" x14ac:dyDescent="0.3">
      <c r="A3" s="252"/>
      <c r="B3" s="59" t="s">
        <v>128</v>
      </c>
      <c r="C3" s="59" t="s">
        <v>140</v>
      </c>
      <c r="D3" s="64">
        <v>40</v>
      </c>
      <c r="E3" s="65">
        <v>44</v>
      </c>
      <c r="F3" s="65">
        <v>48.400000000000006</v>
      </c>
      <c r="G3" s="65">
        <v>53.240000000000009</v>
      </c>
      <c r="H3" s="65">
        <v>58.564000000000014</v>
      </c>
      <c r="I3" s="65">
        <v>64.420400000000015</v>
      </c>
      <c r="J3" s="65">
        <v>70</v>
      </c>
      <c r="K3" s="65">
        <v>70</v>
      </c>
      <c r="L3" s="65">
        <v>70</v>
      </c>
      <c r="M3" s="65">
        <v>70</v>
      </c>
      <c r="N3" s="65">
        <v>70</v>
      </c>
      <c r="O3" s="65">
        <v>70</v>
      </c>
      <c r="P3" s="65">
        <v>70</v>
      </c>
      <c r="Q3" s="65">
        <v>70</v>
      </c>
      <c r="R3" s="65">
        <v>70</v>
      </c>
      <c r="S3" s="65">
        <v>70</v>
      </c>
      <c r="T3" s="65">
        <v>70</v>
      </c>
      <c r="U3" s="65">
        <v>70</v>
      </c>
      <c r="V3" s="66">
        <v>70</v>
      </c>
    </row>
    <row r="4" spans="1:22" s="1" customFormat="1" ht="15" customHeight="1" thickBot="1" x14ac:dyDescent="0.35">
      <c r="A4" s="253"/>
      <c r="B4" s="45" t="s">
        <v>129</v>
      </c>
      <c r="C4" s="45"/>
      <c r="D4" s="67">
        <v>1.0488088481701516</v>
      </c>
      <c r="E4" s="68">
        <v>1.1536897329871669</v>
      </c>
      <c r="F4" s="68">
        <v>1.2690587062858836</v>
      </c>
      <c r="G4" s="68">
        <v>1.395964576914472</v>
      </c>
      <c r="H4" s="68">
        <v>1.5355610346059194</v>
      </c>
      <c r="I4" s="68">
        <v>1.6891171380665113</v>
      </c>
      <c r="J4" s="68">
        <v>1.8580288518731627</v>
      </c>
      <c r="K4" s="68">
        <v>2.0438317370604793</v>
      </c>
      <c r="L4" s="68">
        <v>2.2482149107665275</v>
      </c>
      <c r="M4" s="68">
        <v>2.4730364018431801</v>
      </c>
      <c r="N4" s="68">
        <v>2.7203400420274986</v>
      </c>
      <c r="O4" s="68">
        <v>2.9923740462302488</v>
      </c>
      <c r="P4" s="68">
        <v>3.2916114508532734</v>
      </c>
      <c r="Q4" s="68">
        <v>3.6207725959386012</v>
      </c>
      <c r="R4" s="68">
        <v>3.9828498555324616</v>
      </c>
      <c r="S4" s="68">
        <v>4.3811348410857081</v>
      </c>
      <c r="T4" s="68">
        <v>4.8192483251942786</v>
      </c>
      <c r="U4" s="68">
        <v>5.3011731577137073</v>
      </c>
      <c r="V4" s="69">
        <v>5.8312904734850788</v>
      </c>
    </row>
    <row r="5" spans="1:22" s="1" customFormat="1" ht="15" customHeight="1" x14ac:dyDescent="0.3">
      <c r="A5" s="251" t="s">
        <v>79</v>
      </c>
      <c r="B5" s="46" t="s">
        <v>127</v>
      </c>
      <c r="C5" s="46"/>
      <c r="D5" s="61">
        <v>1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2">
        <v>1</v>
      </c>
      <c r="L5" s="62">
        <v>1</v>
      </c>
      <c r="M5" s="62">
        <v>1</v>
      </c>
      <c r="N5" s="62">
        <v>1</v>
      </c>
      <c r="O5" s="62">
        <v>1</v>
      </c>
      <c r="P5" s="62">
        <v>1</v>
      </c>
      <c r="Q5" s="62">
        <v>1</v>
      </c>
      <c r="R5" s="62">
        <v>1</v>
      </c>
      <c r="S5" s="62">
        <v>1</v>
      </c>
      <c r="T5" s="62">
        <v>1</v>
      </c>
      <c r="U5" s="62">
        <v>1</v>
      </c>
      <c r="V5" s="63">
        <v>1</v>
      </c>
    </row>
    <row r="6" spans="1:22" s="1" customFormat="1" ht="15" customHeight="1" x14ac:dyDescent="0.3">
      <c r="A6" s="252"/>
      <c r="B6" s="59" t="s">
        <v>128</v>
      </c>
      <c r="C6" s="59" t="s">
        <v>140</v>
      </c>
      <c r="D6" s="64">
        <v>40</v>
      </c>
      <c r="E6" s="65">
        <v>44</v>
      </c>
      <c r="F6" s="65">
        <v>48.400000000000006</v>
      </c>
      <c r="G6" s="65">
        <v>53.240000000000009</v>
      </c>
      <c r="H6" s="65">
        <v>58.564000000000014</v>
      </c>
      <c r="I6" s="65">
        <v>64.420400000000015</v>
      </c>
      <c r="J6" s="65">
        <v>70</v>
      </c>
      <c r="K6" s="65">
        <v>70</v>
      </c>
      <c r="L6" s="65">
        <v>70</v>
      </c>
      <c r="M6" s="65">
        <v>70</v>
      </c>
      <c r="N6" s="65">
        <v>70</v>
      </c>
      <c r="O6" s="65">
        <v>70</v>
      </c>
      <c r="P6" s="65">
        <v>70</v>
      </c>
      <c r="Q6" s="65">
        <v>70</v>
      </c>
      <c r="R6" s="65">
        <v>70</v>
      </c>
      <c r="S6" s="65">
        <v>70</v>
      </c>
      <c r="T6" s="65">
        <v>70</v>
      </c>
      <c r="U6" s="65">
        <v>70</v>
      </c>
      <c r="V6" s="66">
        <v>70</v>
      </c>
    </row>
    <row r="7" spans="1:22" s="1" customFormat="1" ht="15" customHeight="1" thickBot="1" x14ac:dyDescent="0.35">
      <c r="A7" s="253"/>
      <c r="B7" s="45" t="s">
        <v>129</v>
      </c>
      <c r="C7" s="45"/>
      <c r="D7" s="67">
        <v>1.0488088481701516</v>
      </c>
      <c r="E7" s="68">
        <v>1.1536897329871669</v>
      </c>
      <c r="F7" s="68">
        <v>1.2690587062858836</v>
      </c>
      <c r="G7" s="68">
        <v>1.395964576914472</v>
      </c>
      <c r="H7" s="68">
        <v>1.5355610346059194</v>
      </c>
      <c r="I7" s="68">
        <v>1.6891171380665113</v>
      </c>
      <c r="J7" s="68">
        <v>1.8580288518731627</v>
      </c>
      <c r="K7" s="68">
        <v>2.0438317370604793</v>
      </c>
      <c r="L7" s="68">
        <v>2.2482149107665275</v>
      </c>
      <c r="M7" s="68">
        <v>2.4730364018431801</v>
      </c>
      <c r="N7" s="68">
        <v>2.7203400420274986</v>
      </c>
      <c r="O7" s="68">
        <v>2.9923740462302488</v>
      </c>
      <c r="P7" s="68">
        <v>3.2916114508532734</v>
      </c>
      <c r="Q7" s="68">
        <v>3.6207725959386012</v>
      </c>
      <c r="R7" s="68">
        <v>3.9828498555324616</v>
      </c>
      <c r="S7" s="68">
        <v>4.3811348410857081</v>
      </c>
      <c r="T7" s="68">
        <v>4.8192483251942786</v>
      </c>
      <c r="U7" s="68">
        <v>5.3011731577137073</v>
      </c>
      <c r="V7" s="69">
        <v>5.8312904734850788</v>
      </c>
    </row>
    <row r="8" spans="1:22" ht="15" customHeight="1" x14ac:dyDescent="0.3">
      <c r="A8" s="254" t="s">
        <v>80</v>
      </c>
      <c r="B8" s="46" t="s">
        <v>127</v>
      </c>
      <c r="C8" s="46"/>
      <c r="D8" s="61">
        <v>0.75</v>
      </c>
      <c r="E8" s="62">
        <v>0.8</v>
      </c>
      <c r="F8" s="62">
        <v>0.85</v>
      </c>
      <c r="G8" s="62">
        <v>0.9</v>
      </c>
      <c r="H8" s="62">
        <v>0.95</v>
      </c>
      <c r="I8" s="62">
        <v>1</v>
      </c>
      <c r="J8" s="62">
        <v>1</v>
      </c>
      <c r="K8" s="62">
        <v>1</v>
      </c>
      <c r="L8" s="62">
        <v>1</v>
      </c>
      <c r="M8" s="62">
        <v>1</v>
      </c>
      <c r="N8" s="62">
        <v>1</v>
      </c>
      <c r="O8" s="62">
        <v>1</v>
      </c>
      <c r="P8" s="62">
        <v>1</v>
      </c>
      <c r="Q8" s="62">
        <v>1</v>
      </c>
      <c r="R8" s="62">
        <v>1</v>
      </c>
      <c r="S8" s="62">
        <v>1</v>
      </c>
      <c r="T8" s="62">
        <v>1</v>
      </c>
      <c r="U8" s="62">
        <v>1</v>
      </c>
      <c r="V8" s="63">
        <v>1</v>
      </c>
    </row>
    <row r="9" spans="1:22" ht="15" customHeight="1" x14ac:dyDescent="0.3">
      <c r="A9" s="255"/>
      <c r="B9" s="59" t="s">
        <v>128</v>
      </c>
      <c r="C9" s="59" t="s">
        <v>140</v>
      </c>
      <c r="D9" s="64">
        <v>40</v>
      </c>
      <c r="E9" s="65">
        <v>44</v>
      </c>
      <c r="F9" s="65">
        <v>48.400000000000006</v>
      </c>
      <c r="G9" s="65">
        <v>53.240000000000009</v>
      </c>
      <c r="H9" s="65">
        <v>58.564000000000014</v>
      </c>
      <c r="I9" s="65">
        <v>64.420400000000015</v>
      </c>
      <c r="J9" s="65">
        <v>70</v>
      </c>
      <c r="K9" s="65">
        <v>70</v>
      </c>
      <c r="L9" s="65">
        <v>70</v>
      </c>
      <c r="M9" s="65">
        <v>70</v>
      </c>
      <c r="N9" s="65">
        <v>70</v>
      </c>
      <c r="O9" s="65">
        <v>70</v>
      </c>
      <c r="P9" s="65">
        <v>70</v>
      </c>
      <c r="Q9" s="65">
        <v>70</v>
      </c>
      <c r="R9" s="65">
        <v>70</v>
      </c>
      <c r="S9" s="65">
        <v>70</v>
      </c>
      <c r="T9" s="65">
        <v>70</v>
      </c>
      <c r="U9" s="65">
        <v>70</v>
      </c>
      <c r="V9" s="66">
        <v>70</v>
      </c>
    </row>
    <row r="10" spans="1:22" ht="15" customHeight="1" thickBot="1" x14ac:dyDescent="0.35">
      <c r="A10" s="256"/>
      <c r="B10" s="45" t="s">
        <v>129</v>
      </c>
      <c r="C10" s="45"/>
      <c r="D10" s="67">
        <v>1.054</v>
      </c>
      <c r="E10" s="68">
        <v>1.169</v>
      </c>
      <c r="F10" s="68">
        <v>1.298</v>
      </c>
      <c r="G10" s="68">
        <v>1.4410000000000001</v>
      </c>
      <c r="H10" s="68">
        <v>1.599</v>
      </c>
      <c r="I10" s="68">
        <v>1.7749999999999999</v>
      </c>
      <c r="J10" s="68">
        <v>1.9710000000000001</v>
      </c>
      <c r="K10" s="68">
        <v>2.1869999999999998</v>
      </c>
      <c r="L10" s="68">
        <v>2.4279999999999999</v>
      </c>
      <c r="M10" s="68">
        <v>2.6949999999999998</v>
      </c>
      <c r="N10" s="68">
        <v>2.992</v>
      </c>
      <c r="O10" s="68">
        <v>3.3210000000000002</v>
      </c>
      <c r="P10" s="68">
        <v>3.6859999999999999</v>
      </c>
      <c r="Q10" s="68">
        <v>4.0910000000000002</v>
      </c>
      <c r="R10" s="68">
        <v>4.5410000000000004</v>
      </c>
      <c r="S10" s="68">
        <v>5.0410000000000004</v>
      </c>
      <c r="T10" s="68">
        <v>5.5949999999999998</v>
      </c>
      <c r="U10" s="68">
        <v>6.2110000000000003</v>
      </c>
      <c r="V10" s="69">
        <v>6.8940000000000001</v>
      </c>
    </row>
    <row r="11" spans="1:22" ht="15" customHeight="1" x14ac:dyDescent="0.3">
      <c r="A11" s="254" t="s">
        <v>81</v>
      </c>
      <c r="B11" s="46" t="s">
        <v>127</v>
      </c>
      <c r="C11" s="46"/>
      <c r="D11" s="61">
        <v>1</v>
      </c>
      <c r="E11" s="62">
        <v>1</v>
      </c>
      <c r="F11" s="62">
        <v>1</v>
      </c>
      <c r="G11" s="62">
        <v>1</v>
      </c>
      <c r="H11" s="62">
        <v>1</v>
      </c>
      <c r="I11" s="62">
        <v>1</v>
      </c>
      <c r="J11" s="62">
        <v>1</v>
      </c>
      <c r="K11" s="62">
        <v>1</v>
      </c>
      <c r="L11" s="62">
        <v>1</v>
      </c>
      <c r="M11" s="62">
        <v>1</v>
      </c>
      <c r="N11" s="62">
        <v>1</v>
      </c>
      <c r="O11" s="62">
        <v>1</v>
      </c>
      <c r="P11" s="62">
        <v>1</v>
      </c>
      <c r="Q11" s="62">
        <v>1</v>
      </c>
      <c r="R11" s="62">
        <v>1</v>
      </c>
      <c r="S11" s="62">
        <v>1</v>
      </c>
      <c r="T11" s="62">
        <v>1</v>
      </c>
      <c r="U11" s="62">
        <v>1</v>
      </c>
      <c r="V11" s="63">
        <v>1</v>
      </c>
    </row>
    <row r="12" spans="1:22" ht="15" customHeight="1" x14ac:dyDescent="0.3">
      <c r="A12" s="255"/>
      <c r="B12" s="59" t="s">
        <v>128</v>
      </c>
      <c r="C12" s="59" t="s">
        <v>140</v>
      </c>
      <c r="D12" s="64">
        <v>40</v>
      </c>
      <c r="E12" s="65">
        <v>44</v>
      </c>
      <c r="F12" s="65">
        <v>48.400000000000006</v>
      </c>
      <c r="G12" s="65">
        <v>53.240000000000009</v>
      </c>
      <c r="H12" s="65">
        <v>58.564000000000014</v>
      </c>
      <c r="I12" s="65">
        <v>64.420400000000015</v>
      </c>
      <c r="J12" s="65">
        <v>70</v>
      </c>
      <c r="K12" s="65">
        <v>70</v>
      </c>
      <c r="L12" s="65">
        <v>70</v>
      </c>
      <c r="M12" s="65">
        <v>70</v>
      </c>
      <c r="N12" s="65">
        <v>70</v>
      </c>
      <c r="O12" s="65">
        <v>70</v>
      </c>
      <c r="P12" s="65">
        <v>70</v>
      </c>
      <c r="Q12" s="65">
        <v>70</v>
      </c>
      <c r="R12" s="65">
        <v>70</v>
      </c>
      <c r="S12" s="65">
        <v>70</v>
      </c>
      <c r="T12" s="65">
        <v>70</v>
      </c>
      <c r="U12" s="65">
        <v>70</v>
      </c>
      <c r="V12" s="66">
        <v>70</v>
      </c>
    </row>
    <row r="13" spans="1:22" ht="15" customHeight="1" thickBot="1" x14ac:dyDescent="0.35">
      <c r="A13" s="256"/>
      <c r="B13" s="45" t="s">
        <v>129</v>
      </c>
      <c r="C13" s="45"/>
      <c r="D13" s="67">
        <v>1.054</v>
      </c>
      <c r="E13" s="68">
        <v>1.169</v>
      </c>
      <c r="F13" s="68">
        <v>1.298</v>
      </c>
      <c r="G13" s="68">
        <v>1.4410000000000001</v>
      </c>
      <c r="H13" s="68">
        <v>1.599</v>
      </c>
      <c r="I13" s="68">
        <v>1.7749999999999999</v>
      </c>
      <c r="J13" s="68">
        <v>1.9710000000000001</v>
      </c>
      <c r="K13" s="68">
        <v>2.1869999999999998</v>
      </c>
      <c r="L13" s="68">
        <v>2.4279999999999999</v>
      </c>
      <c r="M13" s="68">
        <v>2.6949999999999998</v>
      </c>
      <c r="N13" s="68">
        <v>2.992</v>
      </c>
      <c r="O13" s="68">
        <v>3.3210000000000002</v>
      </c>
      <c r="P13" s="68">
        <v>3.6859999999999999</v>
      </c>
      <c r="Q13" s="68">
        <v>4.0910000000000002</v>
      </c>
      <c r="R13" s="68">
        <v>4.5410000000000004</v>
      </c>
      <c r="S13" s="68">
        <v>5.0410000000000004</v>
      </c>
      <c r="T13" s="68">
        <v>5.5949999999999998</v>
      </c>
      <c r="U13" s="68">
        <v>6.2110000000000003</v>
      </c>
      <c r="V13" s="69">
        <v>6.8940000000000001</v>
      </c>
    </row>
    <row r="14" spans="1:22" ht="15" customHeight="1" x14ac:dyDescent="0.3">
      <c r="A14" s="254" t="s">
        <v>82</v>
      </c>
      <c r="B14" s="46" t="s">
        <v>127</v>
      </c>
      <c r="C14" s="46"/>
      <c r="D14" s="61">
        <v>1</v>
      </c>
      <c r="E14" s="62">
        <v>1</v>
      </c>
      <c r="F14" s="62">
        <v>1</v>
      </c>
      <c r="G14" s="62">
        <v>1</v>
      </c>
      <c r="H14" s="62">
        <v>1</v>
      </c>
      <c r="I14" s="62">
        <v>1</v>
      </c>
      <c r="J14" s="62">
        <v>1</v>
      </c>
      <c r="K14" s="62">
        <v>1</v>
      </c>
      <c r="L14" s="62">
        <v>1</v>
      </c>
      <c r="M14" s="62">
        <v>1</v>
      </c>
      <c r="N14" s="62">
        <v>1</v>
      </c>
      <c r="O14" s="62">
        <v>1</v>
      </c>
      <c r="P14" s="62">
        <v>1</v>
      </c>
      <c r="Q14" s="62">
        <v>1</v>
      </c>
      <c r="R14" s="62">
        <v>1</v>
      </c>
      <c r="S14" s="62">
        <v>1</v>
      </c>
      <c r="T14" s="62">
        <v>1</v>
      </c>
      <c r="U14" s="62">
        <v>1</v>
      </c>
      <c r="V14" s="63">
        <v>1</v>
      </c>
    </row>
    <row r="15" spans="1:22" ht="15" customHeight="1" x14ac:dyDescent="0.3">
      <c r="A15" s="255"/>
      <c r="B15" s="59" t="s">
        <v>128</v>
      </c>
      <c r="C15" s="59" t="s">
        <v>140</v>
      </c>
      <c r="D15" s="64">
        <v>40</v>
      </c>
      <c r="E15" s="65">
        <v>44</v>
      </c>
      <c r="F15" s="65">
        <v>48.400000000000006</v>
      </c>
      <c r="G15" s="65">
        <v>53.240000000000009</v>
      </c>
      <c r="H15" s="65">
        <v>58.564000000000014</v>
      </c>
      <c r="I15" s="65">
        <v>64.420400000000015</v>
      </c>
      <c r="J15" s="65">
        <v>70</v>
      </c>
      <c r="K15" s="65">
        <v>70</v>
      </c>
      <c r="L15" s="65">
        <v>70</v>
      </c>
      <c r="M15" s="65">
        <v>70</v>
      </c>
      <c r="N15" s="65">
        <v>70</v>
      </c>
      <c r="O15" s="65">
        <v>70</v>
      </c>
      <c r="P15" s="65">
        <v>70</v>
      </c>
      <c r="Q15" s="65">
        <v>70</v>
      </c>
      <c r="R15" s="65">
        <v>70</v>
      </c>
      <c r="S15" s="65">
        <v>70</v>
      </c>
      <c r="T15" s="65">
        <v>70</v>
      </c>
      <c r="U15" s="65">
        <v>70</v>
      </c>
      <c r="V15" s="66">
        <v>70</v>
      </c>
    </row>
    <row r="16" spans="1:22" ht="15" customHeight="1" thickBot="1" x14ac:dyDescent="0.35">
      <c r="A16" s="256"/>
      <c r="B16" s="45" t="s">
        <v>129</v>
      </c>
      <c r="C16" s="45"/>
      <c r="D16" s="67">
        <v>1.0580000000000001</v>
      </c>
      <c r="E16" s="68">
        <v>1.1850000000000001</v>
      </c>
      <c r="F16" s="68">
        <v>1.3280000000000001</v>
      </c>
      <c r="G16" s="68">
        <v>1.4870000000000001</v>
      </c>
      <c r="H16" s="68">
        <v>1.665</v>
      </c>
      <c r="I16" s="68">
        <v>1.865</v>
      </c>
      <c r="J16" s="68">
        <v>2.089</v>
      </c>
      <c r="K16" s="68">
        <v>2.34</v>
      </c>
      <c r="L16" s="68">
        <v>2.62</v>
      </c>
      <c r="M16" s="68">
        <v>2.9350000000000001</v>
      </c>
      <c r="N16" s="68">
        <v>3.2869999999999999</v>
      </c>
      <c r="O16" s="68">
        <v>3.681</v>
      </c>
      <c r="P16" s="68">
        <v>4.1230000000000002</v>
      </c>
      <c r="Q16" s="68">
        <v>4.6180000000000003</v>
      </c>
      <c r="R16" s="68">
        <v>5.1719999999999997</v>
      </c>
      <c r="S16" s="68">
        <v>5.7930000000000001</v>
      </c>
      <c r="T16" s="68">
        <v>6.4880000000000004</v>
      </c>
      <c r="U16" s="68">
        <v>7.266</v>
      </c>
      <c r="V16" s="69">
        <v>8.1379999999999999</v>
      </c>
    </row>
    <row r="17" spans="1:22" ht="15" customHeight="1" x14ac:dyDescent="0.3">
      <c r="A17" s="254" t="s">
        <v>83</v>
      </c>
      <c r="B17" s="46" t="s">
        <v>127</v>
      </c>
      <c r="C17" s="46"/>
      <c r="D17" s="61">
        <v>1</v>
      </c>
      <c r="E17" s="62">
        <v>1</v>
      </c>
      <c r="F17" s="62">
        <v>1</v>
      </c>
      <c r="G17" s="62">
        <v>1</v>
      </c>
      <c r="H17" s="62">
        <v>1</v>
      </c>
      <c r="I17" s="62">
        <v>1</v>
      </c>
      <c r="J17" s="62">
        <v>1</v>
      </c>
      <c r="K17" s="62">
        <v>1</v>
      </c>
      <c r="L17" s="62">
        <v>1</v>
      </c>
      <c r="M17" s="62">
        <v>1</v>
      </c>
      <c r="N17" s="62">
        <v>1</v>
      </c>
      <c r="O17" s="62">
        <v>1</v>
      </c>
      <c r="P17" s="62">
        <v>1</v>
      </c>
      <c r="Q17" s="62">
        <v>1</v>
      </c>
      <c r="R17" s="62">
        <v>1</v>
      </c>
      <c r="S17" s="62">
        <v>1</v>
      </c>
      <c r="T17" s="62">
        <v>1</v>
      </c>
      <c r="U17" s="62">
        <v>1</v>
      </c>
      <c r="V17" s="63">
        <v>1</v>
      </c>
    </row>
    <row r="18" spans="1:22" ht="15" customHeight="1" x14ac:dyDescent="0.3">
      <c r="A18" s="255"/>
      <c r="B18" s="59" t="s">
        <v>128</v>
      </c>
      <c r="C18" s="59" t="s">
        <v>140</v>
      </c>
      <c r="D18" s="64">
        <v>40</v>
      </c>
      <c r="E18" s="65">
        <v>44</v>
      </c>
      <c r="F18" s="65">
        <v>48.400000000000006</v>
      </c>
      <c r="G18" s="65">
        <v>53.240000000000009</v>
      </c>
      <c r="H18" s="65">
        <v>58.564000000000014</v>
      </c>
      <c r="I18" s="65">
        <v>64.420400000000015</v>
      </c>
      <c r="J18" s="65">
        <v>70</v>
      </c>
      <c r="K18" s="65">
        <v>70</v>
      </c>
      <c r="L18" s="65">
        <v>70</v>
      </c>
      <c r="M18" s="65">
        <v>70</v>
      </c>
      <c r="N18" s="65">
        <v>70</v>
      </c>
      <c r="O18" s="65">
        <v>70</v>
      </c>
      <c r="P18" s="65">
        <v>70</v>
      </c>
      <c r="Q18" s="65">
        <v>70</v>
      </c>
      <c r="R18" s="65">
        <v>70</v>
      </c>
      <c r="S18" s="65">
        <v>70</v>
      </c>
      <c r="T18" s="65">
        <v>70</v>
      </c>
      <c r="U18" s="65">
        <v>70</v>
      </c>
      <c r="V18" s="66">
        <v>70</v>
      </c>
    </row>
    <row r="19" spans="1:22" ht="15" customHeight="1" thickBot="1" x14ac:dyDescent="0.35">
      <c r="A19" s="256"/>
      <c r="B19" s="45" t="s">
        <v>129</v>
      </c>
      <c r="C19" s="45"/>
      <c r="D19" s="67">
        <v>1.0629999999999999</v>
      </c>
      <c r="E19" s="68">
        <v>1.2010000000000001</v>
      </c>
      <c r="F19" s="68">
        <v>1.357</v>
      </c>
      <c r="G19" s="68">
        <v>1.534</v>
      </c>
      <c r="H19" s="68">
        <v>1.7330000000000001</v>
      </c>
      <c r="I19" s="68">
        <v>1.9590000000000001</v>
      </c>
      <c r="J19" s="68">
        <v>2.2130000000000001</v>
      </c>
      <c r="K19" s="68">
        <v>2.5009999999999999</v>
      </c>
      <c r="L19" s="68">
        <v>2.8260000000000001</v>
      </c>
      <c r="M19" s="68">
        <v>3.1930000000000001</v>
      </c>
      <c r="N19" s="68">
        <v>3.6080000000000001</v>
      </c>
      <c r="O19" s="68">
        <v>4.0780000000000003</v>
      </c>
      <c r="P19" s="68">
        <v>4.6079999999999997</v>
      </c>
      <c r="Q19" s="68">
        <v>5.2069999999999999</v>
      </c>
      <c r="R19" s="68">
        <v>5.8840000000000003</v>
      </c>
      <c r="S19" s="68">
        <v>6.6479999999999997</v>
      </c>
      <c r="T19" s="68">
        <v>7.5129999999999999</v>
      </c>
      <c r="U19" s="68">
        <v>8.4890000000000008</v>
      </c>
      <c r="V19" s="69">
        <v>9.593</v>
      </c>
    </row>
    <row r="20" spans="1:22" ht="15" customHeight="1" x14ac:dyDescent="0.3">
      <c r="A20" s="254" t="s">
        <v>84</v>
      </c>
      <c r="B20" s="46" t="s">
        <v>127</v>
      </c>
      <c r="C20" s="46"/>
      <c r="D20" s="61">
        <v>1</v>
      </c>
      <c r="E20" s="62">
        <v>1</v>
      </c>
      <c r="F20" s="62">
        <v>1</v>
      </c>
      <c r="G20" s="62">
        <v>1</v>
      </c>
      <c r="H20" s="62">
        <v>1</v>
      </c>
      <c r="I20" s="62">
        <v>1</v>
      </c>
      <c r="J20" s="62">
        <v>1</v>
      </c>
      <c r="K20" s="62">
        <v>1</v>
      </c>
      <c r="L20" s="62">
        <v>1</v>
      </c>
      <c r="M20" s="62">
        <v>1</v>
      </c>
      <c r="N20" s="62">
        <v>1</v>
      </c>
      <c r="O20" s="62">
        <v>1</v>
      </c>
      <c r="P20" s="62">
        <v>1</v>
      </c>
      <c r="Q20" s="62">
        <v>1</v>
      </c>
      <c r="R20" s="62">
        <v>1</v>
      </c>
      <c r="S20" s="62">
        <v>1</v>
      </c>
      <c r="T20" s="62">
        <v>1</v>
      </c>
      <c r="U20" s="62">
        <v>1</v>
      </c>
      <c r="V20" s="63">
        <v>1</v>
      </c>
    </row>
    <row r="21" spans="1:22" ht="15" customHeight="1" x14ac:dyDescent="0.3">
      <c r="A21" s="255"/>
      <c r="B21" s="59" t="s">
        <v>128</v>
      </c>
      <c r="C21" s="59" t="s">
        <v>140</v>
      </c>
      <c r="D21" s="64">
        <v>40</v>
      </c>
      <c r="E21" s="65">
        <v>44</v>
      </c>
      <c r="F21" s="65">
        <v>48.400000000000006</v>
      </c>
      <c r="G21" s="65">
        <v>53.240000000000009</v>
      </c>
      <c r="H21" s="65">
        <v>58.564000000000014</v>
      </c>
      <c r="I21" s="65">
        <v>64.420400000000015</v>
      </c>
      <c r="J21" s="65">
        <v>70</v>
      </c>
      <c r="K21" s="65">
        <v>70</v>
      </c>
      <c r="L21" s="65">
        <v>70</v>
      </c>
      <c r="M21" s="65">
        <v>70</v>
      </c>
      <c r="N21" s="65">
        <v>70</v>
      </c>
      <c r="O21" s="65">
        <v>70</v>
      </c>
      <c r="P21" s="65">
        <v>70</v>
      </c>
      <c r="Q21" s="65">
        <v>70</v>
      </c>
      <c r="R21" s="65">
        <v>70</v>
      </c>
      <c r="S21" s="65">
        <v>70</v>
      </c>
      <c r="T21" s="65">
        <v>70</v>
      </c>
      <c r="U21" s="65">
        <v>70</v>
      </c>
      <c r="V21" s="66">
        <v>70</v>
      </c>
    </row>
    <row r="22" spans="1:22" ht="15" customHeight="1" thickBot="1" x14ac:dyDescent="0.35">
      <c r="A22" s="60"/>
      <c r="B22" s="45" t="s">
        <v>129</v>
      </c>
      <c r="C22" s="45"/>
      <c r="D22" s="67">
        <v>1.0680000000000001</v>
      </c>
      <c r="E22" s="68">
        <v>1.2170000000000001</v>
      </c>
      <c r="F22" s="68">
        <v>1.3879999999999999</v>
      </c>
      <c r="G22" s="68">
        <v>1.5820000000000001</v>
      </c>
      <c r="H22" s="68">
        <v>1.8029999999999999</v>
      </c>
      <c r="I22" s="68">
        <v>2.056</v>
      </c>
      <c r="J22" s="68">
        <v>2.3439999999999999</v>
      </c>
      <c r="K22" s="68">
        <v>2.6720000000000002</v>
      </c>
      <c r="L22" s="68">
        <v>3.0459999999999998</v>
      </c>
      <c r="M22" s="68">
        <v>3.472</v>
      </c>
      <c r="N22" s="68">
        <v>3.9580000000000002</v>
      </c>
      <c r="O22" s="68">
        <v>4.5119999999999996</v>
      </c>
      <c r="P22" s="68">
        <v>5.1440000000000001</v>
      </c>
      <c r="Q22" s="68">
        <v>5.8639999999999999</v>
      </c>
      <c r="R22" s="68">
        <v>6.6849999999999996</v>
      </c>
      <c r="S22" s="68">
        <v>7.6210000000000004</v>
      </c>
      <c r="T22" s="68">
        <v>8.6880000000000006</v>
      </c>
      <c r="U22" s="68">
        <v>9.9049999999999994</v>
      </c>
      <c r="V22" s="69">
        <v>11.291</v>
      </c>
    </row>
    <row r="23" spans="1:22" s="1" customFormat="1" x14ac:dyDescent="0.3">
      <c r="A23" s="22"/>
      <c r="B23" s="22"/>
      <c r="C23" s="22"/>
      <c r="D23" s="44"/>
      <c r="E23" s="44"/>
      <c r="F23" s="44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J40"/>
  <sheetViews>
    <sheetView zoomScale="90" zoomScaleNormal="90" workbookViewId="0">
      <pane xSplit="1" ySplit="1" topLeftCell="B2" activePane="bottomRight" state="frozen"/>
      <selection activeCell="H34" sqref="H34"/>
      <selection pane="topRight" activeCell="H34" sqref="H34"/>
      <selection pane="bottomLeft" activeCell="H34" sqref="H34"/>
      <selection pane="bottomRight" activeCell="E34" sqref="E34"/>
    </sheetView>
  </sheetViews>
  <sheetFormatPr defaultColWidth="9.109375" defaultRowHeight="14.4" x14ac:dyDescent="0.3"/>
  <cols>
    <col min="1" max="1" width="31.88671875" style="16" customWidth="1"/>
    <col min="2" max="2" width="10.5546875" style="7" customWidth="1"/>
    <col min="3" max="3" width="14" style="7" customWidth="1"/>
    <col min="4" max="4" width="20.5546875" style="7" customWidth="1"/>
    <col min="5" max="5" width="14.33203125" style="7" customWidth="1"/>
    <col min="6" max="10" width="20.5546875" style="7" customWidth="1"/>
    <col min="11" max="16384" width="9.109375" style="7"/>
  </cols>
  <sheetData>
    <row r="1" spans="1:10" x14ac:dyDescent="0.3">
      <c r="A1" s="117" t="s">
        <v>14</v>
      </c>
      <c r="B1" s="125" t="s">
        <v>134</v>
      </c>
      <c r="C1" s="41" t="s">
        <v>52</v>
      </c>
      <c r="D1" s="41" t="s">
        <v>8</v>
      </c>
      <c r="E1" s="41" t="s">
        <v>19</v>
      </c>
      <c r="F1" s="41" t="s">
        <v>20</v>
      </c>
      <c r="G1" s="41" t="s">
        <v>9</v>
      </c>
      <c r="H1" s="41" t="s">
        <v>10</v>
      </c>
      <c r="I1" s="41" t="s">
        <v>11</v>
      </c>
      <c r="J1" s="41" t="s">
        <v>12</v>
      </c>
    </row>
    <row r="2" spans="1:10" x14ac:dyDescent="0.3">
      <c r="A2" s="12" t="s">
        <v>111</v>
      </c>
      <c r="B2" s="13"/>
      <c r="C2" s="13" t="s">
        <v>85</v>
      </c>
      <c r="D2" s="13" t="s">
        <v>86</v>
      </c>
      <c r="E2" s="13" t="s">
        <v>85</v>
      </c>
      <c r="F2" s="13" t="s">
        <v>85</v>
      </c>
      <c r="G2" s="13" t="s">
        <v>85</v>
      </c>
      <c r="H2" s="13" t="s">
        <v>85</v>
      </c>
      <c r="I2" s="13" t="s">
        <v>85</v>
      </c>
      <c r="J2" s="13" t="s">
        <v>85</v>
      </c>
    </row>
    <row r="3" spans="1:10" x14ac:dyDescent="0.3">
      <c r="A3" s="12" t="s">
        <v>112</v>
      </c>
      <c r="B3" s="13"/>
      <c r="C3" s="13" t="s">
        <v>53</v>
      </c>
      <c r="D3" s="13" t="s">
        <v>163</v>
      </c>
      <c r="E3" s="13" t="s">
        <v>87</v>
      </c>
      <c r="F3" s="13" t="s">
        <v>88</v>
      </c>
      <c r="G3" s="13" t="s">
        <v>89</v>
      </c>
      <c r="H3" s="13" t="s">
        <v>164</v>
      </c>
      <c r="I3" s="13" t="s">
        <v>90</v>
      </c>
      <c r="J3" s="13" t="s">
        <v>91</v>
      </c>
    </row>
    <row r="4" spans="1:10" x14ac:dyDescent="0.3">
      <c r="A4" s="12" t="s">
        <v>113</v>
      </c>
      <c r="B4" s="13"/>
      <c r="C4" s="13" t="s">
        <v>53</v>
      </c>
      <c r="D4" s="13" t="s">
        <v>163</v>
      </c>
      <c r="E4" s="13" t="s">
        <v>87</v>
      </c>
      <c r="F4" s="13" t="s">
        <v>92</v>
      </c>
      <c r="G4" s="13" t="s">
        <v>93</v>
      </c>
      <c r="H4" s="13" t="s">
        <v>165</v>
      </c>
      <c r="I4" s="13" t="s">
        <v>167</v>
      </c>
      <c r="J4" s="13" t="s">
        <v>91</v>
      </c>
    </row>
    <row r="5" spans="1:10" x14ac:dyDescent="0.3">
      <c r="A5" s="12" t="s">
        <v>114</v>
      </c>
      <c r="B5" s="13"/>
      <c r="C5" s="13" t="s">
        <v>53</v>
      </c>
      <c r="D5" s="13" t="s">
        <v>163</v>
      </c>
      <c r="E5" s="13" t="s">
        <v>87</v>
      </c>
      <c r="F5" s="13" t="s">
        <v>92</v>
      </c>
      <c r="G5" s="13" t="s">
        <v>94</v>
      </c>
      <c r="H5" s="13" t="s">
        <v>164</v>
      </c>
      <c r="I5" s="13" t="s">
        <v>90</v>
      </c>
      <c r="J5" s="13" t="s">
        <v>91</v>
      </c>
    </row>
    <row r="6" spans="1:10" x14ac:dyDescent="0.3">
      <c r="A6" s="12" t="s">
        <v>115</v>
      </c>
      <c r="B6" s="13"/>
      <c r="C6" s="13" t="s">
        <v>15</v>
      </c>
      <c r="D6" s="13" t="s">
        <v>163</v>
      </c>
      <c r="E6" s="13" t="s">
        <v>15</v>
      </c>
      <c r="F6" s="13" t="s">
        <v>95</v>
      </c>
      <c r="G6" s="13" t="s">
        <v>17</v>
      </c>
      <c r="H6" s="13" t="s">
        <v>164</v>
      </c>
      <c r="I6" s="13" t="s">
        <v>90</v>
      </c>
      <c r="J6" s="13" t="s">
        <v>91</v>
      </c>
    </row>
    <row r="7" spans="1:10" x14ac:dyDescent="0.3">
      <c r="A7" s="12" t="s">
        <v>116</v>
      </c>
      <c r="B7" s="13"/>
      <c r="C7" s="13" t="s">
        <v>15</v>
      </c>
      <c r="D7" s="13" t="s">
        <v>163</v>
      </c>
      <c r="E7" s="13" t="s">
        <v>15</v>
      </c>
      <c r="F7" s="13" t="s">
        <v>95</v>
      </c>
      <c r="G7" s="13" t="s">
        <v>18</v>
      </c>
      <c r="H7" s="13" t="s">
        <v>165</v>
      </c>
      <c r="I7" s="13" t="s">
        <v>167</v>
      </c>
      <c r="J7" s="13" t="s">
        <v>91</v>
      </c>
    </row>
    <row r="8" spans="1:10" x14ac:dyDescent="0.3">
      <c r="A8" s="12" t="s">
        <v>117</v>
      </c>
      <c r="B8" s="13"/>
      <c r="C8" s="13" t="s">
        <v>96</v>
      </c>
      <c r="D8" s="13" t="s">
        <v>98</v>
      </c>
      <c r="E8" s="13" t="s">
        <v>97</v>
      </c>
      <c r="F8" s="13" t="s">
        <v>97</v>
      </c>
      <c r="G8" s="13" t="s">
        <v>99</v>
      </c>
      <c r="H8" s="13" t="s">
        <v>164</v>
      </c>
      <c r="I8" s="13" t="s">
        <v>167</v>
      </c>
      <c r="J8" s="13" t="s">
        <v>91</v>
      </c>
    </row>
    <row r="9" spans="1:10" x14ac:dyDescent="0.3">
      <c r="A9" s="12" t="s">
        <v>118</v>
      </c>
      <c r="B9" s="13"/>
      <c r="C9" s="13" t="s">
        <v>100</v>
      </c>
      <c r="D9" s="13" t="s">
        <v>98</v>
      </c>
      <c r="E9" s="13" t="s">
        <v>101</v>
      </c>
      <c r="F9" s="13" t="s">
        <v>102</v>
      </c>
      <c r="G9" s="13" t="s">
        <v>103</v>
      </c>
      <c r="H9" s="13" t="s">
        <v>165</v>
      </c>
      <c r="I9" s="13" t="s">
        <v>90</v>
      </c>
      <c r="J9" s="13" t="s">
        <v>91</v>
      </c>
    </row>
    <row r="10" spans="1:10" x14ac:dyDescent="0.3">
      <c r="A10" s="12" t="s">
        <v>119</v>
      </c>
      <c r="B10" s="13"/>
      <c r="C10" s="13" t="s">
        <v>100</v>
      </c>
      <c r="D10" s="13" t="s">
        <v>98</v>
      </c>
      <c r="E10" s="13" t="s">
        <v>101</v>
      </c>
      <c r="F10" s="13" t="s">
        <v>104</v>
      </c>
      <c r="G10" s="13" t="s">
        <v>105</v>
      </c>
      <c r="H10" s="13" t="s">
        <v>166</v>
      </c>
      <c r="I10" s="13" t="s">
        <v>167</v>
      </c>
      <c r="J10" s="13" t="s">
        <v>91</v>
      </c>
    </row>
    <row r="11" spans="1:10" x14ac:dyDescent="0.3">
      <c r="A11" s="12" t="s">
        <v>120</v>
      </c>
      <c r="B11" s="13"/>
      <c r="C11" s="13" t="s">
        <v>106</v>
      </c>
      <c r="D11" s="13" t="s">
        <v>107</v>
      </c>
      <c r="E11" s="13" t="s">
        <v>21</v>
      </c>
      <c r="F11" s="13" t="s">
        <v>16</v>
      </c>
      <c r="G11" s="13" t="s">
        <v>108</v>
      </c>
      <c r="H11" s="13" t="s">
        <v>164</v>
      </c>
      <c r="I11" s="13" t="s">
        <v>90</v>
      </c>
      <c r="J11" s="13" t="s">
        <v>109</v>
      </c>
    </row>
    <row r="12" spans="1:10" x14ac:dyDescent="0.3">
      <c r="A12" s="133" t="s">
        <v>79</v>
      </c>
      <c r="B12" s="71" t="s">
        <v>0</v>
      </c>
      <c r="C12" s="71" t="s">
        <v>15</v>
      </c>
      <c r="D12" s="71" t="s">
        <v>85</v>
      </c>
      <c r="E12" s="71" t="s">
        <v>15</v>
      </c>
      <c r="F12" s="71" t="s">
        <v>85</v>
      </c>
      <c r="G12" s="71" t="s">
        <v>85</v>
      </c>
      <c r="H12" s="71" t="s">
        <v>85</v>
      </c>
      <c r="I12" s="71" t="s">
        <v>85</v>
      </c>
      <c r="J12" s="71" t="s">
        <v>85</v>
      </c>
    </row>
    <row r="13" spans="1:10" x14ac:dyDescent="0.3">
      <c r="A13" s="133" t="s">
        <v>80</v>
      </c>
      <c r="B13" s="71" t="s">
        <v>0</v>
      </c>
      <c r="C13" s="71" t="s">
        <v>53</v>
      </c>
      <c r="D13" s="71" t="s">
        <v>85</v>
      </c>
      <c r="E13" s="71" t="s">
        <v>87</v>
      </c>
      <c r="F13" s="71" t="s">
        <v>85</v>
      </c>
      <c r="G13" s="71" t="s">
        <v>85</v>
      </c>
      <c r="H13" s="71" t="s">
        <v>85</v>
      </c>
      <c r="I13" s="71" t="s">
        <v>85</v>
      </c>
      <c r="J13" s="71" t="s">
        <v>85</v>
      </c>
    </row>
    <row r="14" spans="1:10" x14ac:dyDescent="0.3">
      <c r="A14" s="133" t="s">
        <v>81</v>
      </c>
      <c r="B14" s="71" t="s">
        <v>0</v>
      </c>
      <c r="C14" s="71" t="s">
        <v>110</v>
      </c>
      <c r="D14" s="71" t="s">
        <v>85</v>
      </c>
      <c r="E14" s="71" t="s">
        <v>85</v>
      </c>
      <c r="F14" s="71" t="s">
        <v>85</v>
      </c>
      <c r="G14" s="71" t="s">
        <v>85</v>
      </c>
      <c r="H14" s="71" t="s">
        <v>85</v>
      </c>
      <c r="I14" s="71" t="s">
        <v>85</v>
      </c>
      <c r="J14" s="71" t="s">
        <v>85</v>
      </c>
    </row>
    <row r="15" spans="1:10" x14ac:dyDescent="0.3">
      <c r="A15" s="133" t="s">
        <v>82</v>
      </c>
      <c r="B15" s="71" t="s">
        <v>0</v>
      </c>
      <c r="C15" s="71" t="s">
        <v>106</v>
      </c>
      <c r="D15" s="71" t="s">
        <v>85</v>
      </c>
      <c r="E15" s="71" t="s">
        <v>85</v>
      </c>
      <c r="F15" s="71" t="s">
        <v>85</v>
      </c>
      <c r="G15" s="71" t="s">
        <v>85</v>
      </c>
      <c r="H15" s="71" t="s">
        <v>85</v>
      </c>
      <c r="I15" s="71" t="s">
        <v>85</v>
      </c>
      <c r="J15" s="71" t="s">
        <v>85</v>
      </c>
    </row>
    <row r="16" spans="1:10" x14ac:dyDescent="0.3">
      <c r="A16" s="133" t="s">
        <v>83</v>
      </c>
      <c r="B16" s="71" t="s">
        <v>0</v>
      </c>
      <c r="C16" s="71" t="s">
        <v>100</v>
      </c>
      <c r="D16" s="71" t="s">
        <v>85</v>
      </c>
      <c r="E16" s="71" t="s">
        <v>85</v>
      </c>
      <c r="F16" s="71" t="s">
        <v>85</v>
      </c>
      <c r="G16" s="71" t="s">
        <v>85</v>
      </c>
      <c r="H16" s="71" t="s">
        <v>85</v>
      </c>
      <c r="I16" s="71" t="s">
        <v>85</v>
      </c>
      <c r="J16" s="71" t="s">
        <v>85</v>
      </c>
    </row>
    <row r="17" spans="1:10" x14ac:dyDescent="0.3">
      <c r="A17" s="133" t="s">
        <v>84</v>
      </c>
      <c r="B17" s="71" t="s">
        <v>0</v>
      </c>
      <c r="C17" s="71" t="s">
        <v>96</v>
      </c>
      <c r="D17" s="71" t="s">
        <v>85</v>
      </c>
      <c r="E17" s="71" t="s">
        <v>85</v>
      </c>
      <c r="F17" s="71" t="s">
        <v>85</v>
      </c>
      <c r="G17" s="71" t="s">
        <v>85</v>
      </c>
      <c r="H17" s="71" t="s">
        <v>85</v>
      </c>
      <c r="I17" s="71" t="s">
        <v>85</v>
      </c>
      <c r="J17" s="71" t="s">
        <v>85</v>
      </c>
    </row>
    <row r="18" spans="1:10" x14ac:dyDescent="0.3">
      <c r="A18" s="133" t="s">
        <v>78</v>
      </c>
      <c r="B18" s="71" t="s">
        <v>0</v>
      </c>
      <c r="C18" s="95" t="s">
        <v>85</v>
      </c>
      <c r="D18" s="95" t="s">
        <v>85</v>
      </c>
      <c r="E18" s="95" t="s">
        <v>85</v>
      </c>
      <c r="F18" s="95" t="s">
        <v>85</v>
      </c>
      <c r="G18" s="95" t="s">
        <v>85</v>
      </c>
      <c r="H18" s="95" t="s">
        <v>85</v>
      </c>
      <c r="I18" s="95" t="s">
        <v>85</v>
      </c>
      <c r="J18" s="95" t="s">
        <v>85</v>
      </c>
    </row>
    <row r="19" spans="1:10" x14ac:dyDescent="0.3">
      <c r="A19" s="18"/>
      <c r="B19" s="19"/>
      <c r="C19" s="19"/>
      <c r="D19" s="20"/>
      <c r="E19" s="20"/>
      <c r="F19" s="20"/>
      <c r="G19" s="20"/>
      <c r="H19" s="20"/>
      <c r="I19" s="20"/>
      <c r="J19" s="21"/>
    </row>
    <row r="20" spans="1:10" x14ac:dyDescent="0.3">
      <c r="A20"/>
      <c r="B20"/>
      <c r="C20"/>
    </row>
    <row r="21" spans="1:10" ht="15.6" x14ac:dyDescent="0.3">
      <c r="A21" s="11" t="s">
        <v>22</v>
      </c>
      <c r="B21"/>
      <c r="C21"/>
    </row>
    <row r="22" spans="1:10" x14ac:dyDescent="0.3">
      <c r="A22" s="17" t="s">
        <v>24</v>
      </c>
      <c r="B22" s="19"/>
      <c r="C22"/>
    </row>
    <row r="23" spans="1:10" x14ac:dyDescent="0.3">
      <c r="A23" s="17" t="s">
        <v>47</v>
      </c>
      <c r="B23"/>
      <c r="C23"/>
    </row>
    <row r="24" spans="1:10" ht="33.9" customHeight="1" x14ac:dyDescent="0.3">
      <c r="A24" s="40" t="s">
        <v>54</v>
      </c>
      <c r="B24" s="34"/>
      <c r="C24" s="34"/>
    </row>
    <row r="25" spans="1:10" x14ac:dyDescent="0.3">
      <c r="A25" s="16" t="s">
        <v>55</v>
      </c>
      <c r="E25" s="70"/>
    </row>
    <row r="26" spans="1:10" x14ac:dyDescent="0.3">
      <c r="E26" s="70"/>
    </row>
    <row r="27" spans="1:10" x14ac:dyDescent="0.3">
      <c r="E27" s="70"/>
    </row>
    <row r="28" spans="1:10" x14ac:dyDescent="0.3">
      <c r="E28" s="70"/>
    </row>
    <row r="29" spans="1:10" x14ac:dyDescent="0.3">
      <c r="E29" s="70"/>
    </row>
    <row r="30" spans="1:10" x14ac:dyDescent="0.3">
      <c r="E30" s="70"/>
    </row>
    <row r="31" spans="1:10" x14ac:dyDescent="0.3">
      <c r="E31" s="70"/>
    </row>
    <row r="32" spans="1:10" x14ac:dyDescent="0.3">
      <c r="E32" s="70"/>
    </row>
    <row r="33" spans="5:5" x14ac:dyDescent="0.3">
      <c r="E33" s="70"/>
    </row>
    <row r="34" spans="5:5" x14ac:dyDescent="0.3">
      <c r="E34" s="70"/>
    </row>
    <row r="35" spans="5:5" x14ac:dyDescent="0.3">
      <c r="E35" s="70"/>
    </row>
    <row r="36" spans="5:5" x14ac:dyDescent="0.3">
      <c r="E36" s="70"/>
    </row>
    <row r="37" spans="5:5" x14ac:dyDescent="0.3">
      <c r="E37" s="70"/>
    </row>
    <row r="38" spans="5:5" x14ac:dyDescent="0.3">
      <c r="E38" s="70"/>
    </row>
    <row r="39" spans="5:5" x14ac:dyDescent="0.3">
      <c r="E39" s="70"/>
    </row>
    <row r="40" spans="5:5" x14ac:dyDescent="0.3">
      <c r="E40" s="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0F2F-EBF7-44AD-BEE5-2EA0FA15EA4E}">
  <sheetPr>
    <tabColor theme="3" tint="0.39997558519241921"/>
  </sheetPr>
  <dimension ref="A1:Z56"/>
  <sheetViews>
    <sheetView zoomScale="90" zoomScaleNormal="90" workbookViewId="0">
      <pane xSplit="2" ySplit="1" topLeftCell="D15" activePane="bottomRight" state="frozen"/>
      <selection activeCell="A2" sqref="A2"/>
      <selection pane="topRight" activeCell="A2" sqref="A2"/>
      <selection pane="bottomLeft" activeCell="A2" sqref="A2"/>
      <selection pane="bottomRight" activeCell="L43" sqref="L43"/>
    </sheetView>
  </sheetViews>
  <sheetFormatPr defaultColWidth="9.109375" defaultRowHeight="14.4" x14ac:dyDescent="0.3"/>
  <cols>
    <col min="1" max="1" width="10.77734375" customWidth="1"/>
    <col min="2" max="2" width="25.33203125" style="242" customWidth="1"/>
    <col min="3" max="3" width="8.33203125" customWidth="1"/>
    <col min="4" max="4" width="2.77734375" style="25" bestFit="1" customWidth="1"/>
    <col min="5" max="5" width="5.5546875" style="25" customWidth="1"/>
    <col min="6" max="6" width="34" style="25" customWidth="1"/>
    <col min="7" max="7" width="4.5546875" style="25" bestFit="1" customWidth="1"/>
    <col min="8" max="8" width="7.33203125" style="10" bestFit="1" customWidth="1"/>
    <col min="9" max="9" width="7.33203125" style="25" bestFit="1" customWidth="1"/>
    <col min="10" max="10" width="5.5546875" style="25" bestFit="1" customWidth="1"/>
    <col min="11" max="11" width="6" style="25" customWidth="1"/>
    <col min="12" max="12" width="27.109375" style="25" customWidth="1"/>
    <col min="13" max="13" width="3.77734375" style="25" bestFit="1" customWidth="1"/>
    <col min="14" max="14" width="4.5546875" style="25" bestFit="1" customWidth="1"/>
    <col min="15" max="15" width="2.88671875" style="25" bestFit="1" customWidth="1"/>
    <col min="16" max="16" width="3.77734375" style="25" bestFit="1" customWidth="1"/>
    <col min="17" max="17" width="6.5546875" style="25" customWidth="1"/>
    <col min="18" max="18" width="9.109375" style="25" customWidth="1"/>
    <col min="19" max="19" width="8.88671875" style="25" customWidth="1"/>
    <col min="20" max="21" width="6.5546875" style="25" customWidth="1"/>
    <col min="22" max="22" width="5.6640625" style="25" customWidth="1"/>
    <col min="23" max="23" width="8.44140625" style="25" customWidth="1"/>
    <col min="24" max="24" width="6.77734375" style="25" customWidth="1"/>
    <col min="25" max="25" width="10" style="25" customWidth="1"/>
    <col min="26" max="26" width="7.5546875" style="25" customWidth="1"/>
  </cols>
  <sheetData>
    <row r="1" spans="1:26" s="166" customFormat="1" ht="51" customHeight="1" thickBot="1" x14ac:dyDescent="0.35">
      <c r="A1" s="158" t="s">
        <v>220</v>
      </c>
      <c r="B1" s="159" t="s">
        <v>1</v>
      </c>
      <c r="C1" s="158" t="s">
        <v>138</v>
      </c>
      <c r="D1" s="160" t="s">
        <v>176</v>
      </c>
      <c r="E1" s="160" t="s">
        <v>179</v>
      </c>
      <c r="F1" s="160" t="s">
        <v>181</v>
      </c>
      <c r="G1" s="161" t="s">
        <v>183</v>
      </c>
      <c r="H1" s="161" t="s">
        <v>186</v>
      </c>
      <c r="I1" s="161" t="s">
        <v>188</v>
      </c>
      <c r="J1" s="161" t="s">
        <v>6</v>
      </c>
      <c r="K1" s="161" t="s">
        <v>191</v>
      </c>
      <c r="L1" s="162" t="s">
        <v>193</v>
      </c>
      <c r="M1" s="162" t="s">
        <v>134</v>
      </c>
      <c r="N1" s="162" t="s">
        <v>197</v>
      </c>
      <c r="O1" s="162" t="s">
        <v>199</v>
      </c>
      <c r="P1" s="162" t="s">
        <v>201</v>
      </c>
      <c r="Q1" s="163" t="s">
        <v>203</v>
      </c>
      <c r="R1" s="163" t="s">
        <v>206</v>
      </c>
      <c r="S1" s="163" t="s">
        <v>208</v>
      </c>
      <c r="T1" s="163" t="s">
        <v>210</v>
      </c>
      <c r="U1" s="163" t="s">
        <v>212</v>
      </c>
      <c r="V1" s="164" t="s">
        <v>214</v>
      </c>
      <c r="W1" s="164" t="s">
        <v>216</v>
      </c>
      <c r="X1" s="164" t="s">
        <v>218</v>
      </c>
      <c r="Y1" s="165" t="s">
        <v>32</v>
      </c>
      <c r="Z1" s="165" t="s">
        <v>33</v>
      </c>
    </row>
    <row r="2" spans="1:26" ht="28.8" x14ac:dyDescent="0.3">
      <c r="A2" s="167" t="s">
        <v>221</v>
      </c>
      <c r="B2" s="168" t="s">
        <v>141</v>
      </c>
      <c r="C2" s="134" t="s">
        <v>139</v>
      </c>
      <c r="D2" s="169"/>
      <c r="E2" s="170"/>
      <c r="F2" s="170"/>
      <c r="G2" s="171"/>
      <c r="H2" s="172"/>
      <c r="I2" s="171"/>
      <c r="J2" s="171"/>
      <c r="K2" s="171"/>
      <c r="L2" s="171"/>
      <c r="M2" s="171"/>
      <c r="N2" s="171"/>
      <c r="O2" s="171"/>
      <c r="P2" s="171"/>
      <c r="Q2" s="169"/>
      <c r="R2" s="169"/>
      <c r="S2" s="169"/>
      <c r="T2" s="169"/>
      <c r="U2" s="169"/>
      <c r="V2" s="169"/>
      <c r="W2" s="169"/>
      <c r="X2" s="169"/>
      <c r="Y2" s="170"/>
      <c r="Z2" s="170"/>
    </row>
    <row r="3" spans="1:26" ht="28.8" x14ac:dyDescent="0.3">
      <c r="A3" s="173"/>
      <c r="B3" s="174" t="s">
        <v>142</v>
      </c>
      <c r="C3" s="135" t="s">
        <v>139</v>
      </c>
      <c r="D3" s="175"/>
      <c r="E3" s="175"/>
      <c r="F3" s="176"/>
      <c r="G3" s="177"/>
      <c r="H3" s="178"/>
      <c r="I3" s="177"/>
      <c r="J3" s="177"/>
      <c r="K3" s="177"/>
      <c r="L3" s="177"/>
      <c r="M3" s="177"/>
      <c r="N3" s="177"/>
      <c r="O3" s="177"/>
      <c r="P3" s="177"/>
      <c r="Q3" s="179"/>
      <c r="R3" s="179"/>
      <c r="S3" s="179"/>
      <c r="T3" s="179"/>
      <c r="U3" s="179"/>
      <c r="V3" s="179"/>
      <c r="W3" s="179"/>
      <c r="X3" s="179"/>
      <c r="Y3" s="176"/>
      <c r="Z3" s="176"/>
    </row>
    <row r="4" spans="1:26" x14ac:dyDescent="0.3">
      <c r="A4" s="180"/>
      <c r="B4" s="174" t="s">
        <v>143</v>
      </c>
      <c r="C4" s="135" t="s">
        <v>162</v>
      </c>
      <c r="D4" s="175"/>
      <c r="E4" s="175"/>
      <c r="F4" s="176"/>
      <c r="G4" s="177"/>
      <c r="H4" s="178"/>
      <c r="I4" s="177"/>
      <c r="J4" s="177"/>
      <c r="K4" s="177"/>
      <c r="L4" s="177"/>
      <c r="M4" s="177"/>
      <c r="N4" s="177"/>
      <c r="O4" s="177"/>
      <c r="P4" s="177"/>
      <c r="Q4" s="179"/>
      <c r="R4" s="179"/>
      <c r="S4" s="179"/>
      <c r="T4" s="179"/>
      <c r="U4" s="179"/>
      <c r="V4" s="179"/>
      <c r="W4" s="179"/>
      <c r="X4" s="179"/>
      <c r="Y4" s="176"/>
      <c r="Z4" s="176"/>
    </row>
    <row r="5" spans="1:26" s="181" customFormat="1" x14ac:dyDescent="0.3">
      <c r="A5" s="173"/>
      <c r="B5" s="174" t="s">
        <v>144</v>
      </c>
      <c r="C5" s="135" t="s">
        <v>162</v>
      </c>
      <c r="D5" s="175"/>
      <c r="E5" s="175"/>
      <c r="F5" s="176"/>
      <c r="G5" s="177"/>
      <c r="H5" s="178"/>
      <c r="I5" s="177"/>
      <c r="J5" s="177"/>
      <c r="K5" s="177"/>
      <c r="L5" s="177"/>
      <c r="M5" s="177"/>
      <c r="N5" s="177"/>
      <c r="O5" s="177"/>
      <c r="P5" s="177"/>
      <c r="Q5" s="179"/>
      <c r="R5" s="179"/>
      <c r="S5" s="179"/>
      <c r="T5" s="179"/>
      <c r="U5" s="179"/>
      <c r="V5" s="179"/>
      <c r="W5" s="179"/>
      <c r="X5" s="179"/>
      <c r="Y5" s="176"/>
      <c r="Z5" s="176"/>
    </row>
    <row r="6" spans="1:26" x14ac:dyDescent="0.3">
      <c r="A6" s="180"/>
      <c r="B6" s="174" t="s">
        <v>145</v>
      </c>
      <c r="C6" s="135" t="s">
        <v>162</v>
      </c>
      <c r="D6" s="175"/>
      <c r="E6" s="175"/>
      <c r="F6" s="176"/>
      <c r="G6" s="177"/>
      <c r="H6" s="182"/>
      <c r="I6" s="177"/>
      <c r="J6" s="177"/>
      <c r="K6" s="177"/>
      <c r="L6" s="177"/>
      <c r="M6" s="177"/>
      <c r="N6" s="177"/>
      <c r="O6" s="177"/>
      <c r="P6" s="177"/>
      <c r="Q6" s="179"/>
      <c r="R6" s="179"/>
      <c r="S6" s="179"/>
      <c r="T6" s="179"/>
      <c r="U6" s="179"/>
      <c r="V6" s="179"/>
      <c r="W6" s="179"/>
      <c r="X6" s="179"/>
      <c r="Y6" s="176"/>
      <c r="Z6" s="176"/>
    </row>
    <row r="7" spans="1:26" x14ac:dyDescent="0.3">
      <c r="A7" s="180"/>
      <c r="B7" s="174" t="s">
        <v>146</v>
      </c>
      <c r="C7" s="135" t="s">
        <v>162</v>
      </c>
      <c r="D7" s="175"/>
      <c r="E7" s="175"/>
      <c r="F7" s="176"/>
      <c r="G7" s="177"/>
      <c r="H7" s="182"/>
      <c r="I7" s="177"/>
      <c r="J7" s="177"/>
      <c r="K7" s="177"/>
      <c r="L7" s="177"/>
      <c r="M7" s="177"/>
      <c r="N7" s="177"/>
      <c r="O7" s="177"/>
      <c r="P7" s="177"/>
      <c r="Q7" s="179"/>
      <c r="R7" s="179"/>
      <c r="S7" s="179"/>
      <c r="T7" s="179"/>
      <c r="U7" s="179"/>
      <c r="V7" s="179"/>
      <c r="W7" s="179"/>
      <c r="X7" s="179"/>
      <c r="Y7" s="176"/>
      <c r="Z7" s="176"/>
    </row>
    <row r="8" spans="1:26" x14ac:dyDescent="0.3">
      <c r="A8" s="180"/>
      <c r="B8" s="174" t="s">
        <v>147</v>
      </c>
      <c r="C8" s="135" t="s">
        <v>162</v>
      </c>
      <c r="D8" s="175"/>
      <c r="E8" s="175"/>
      <c r="F8" s="176"/>
      <c r="G8" s="177"/>
      <c r="H8" s="182"/>
      <c r="I8" s="177"/>
      <c r="J8" s="177"/>
      <c r="K8" s="177"/>
      <c r="L8" s="177"/>
      <c r="M8" s="177"/>
      <c r="N8" s="177"/>
      <c r="O8" s="177"/>
      <c r="P8" s="177"/>
      <c r="Q8" s="179"/>
      <c r="R8" s="179"/>
      <c r="S8" s="179"/>
      <c r="T8" s="179"/>
      <c r="U8" s="179"/>
      <c r="V8" s="179"/>
      <c r="W8" s="179"/>
      <c r="X8" s="179"/>
      <c r="Y8" s="176"/>
      <c r="Z8" s="176"/>
    </row>
    <row r="9" spans="1:26" x14ac:dyDescent="0.3">
      <c r="A9" s="180"/>
      <c r="B9" s="174" t="s">
        <v>148</v>
      </c>
      <c r="C9" s="135" t="s">
        <v>162</v>
      </c>
      <c r="D9" s="175"/>
      <c r="E9" s="175"/>
      <c r="F9" s="176"/>
      <c r="G9" s="177"/>
      <c r="H9" s="182"/>
      <c r="I9" s="177"/>
      <c r="J9" s="177"/>
      <c r="K9" s="177"/>
      <c r="L9" s="177"/>
      <c r="M9" s="177"/>
      <c r="N9" s="177"/>
      <c r="O9" s="177"/>
      <c r="P9" s="177"/>
      <c r="Q9" s="179"/>
      <c r="R9" s="179"/>
      <c r="S9" s="179"/>
      <c r="T9" s="179"/>
      <c r="U9" s="179"/>
      <c r="V9" s="179"/>
      <c r="W9" s="179"/>
      <c r="X9" s="179"/>
      <c r="Y9" s="176"/>
      <c r="Z9" s="176"/>
    </row>
    <row r="10" spans="1:26" x14ac:dyDescent="0.3">
      <c r="A10" s="180"/>
      <c r="B10" s="174" t="s">
        <v>149</v>
      </c>
      <c r="C10" s="135" t="s">
        <v>162</v>
      </c>
      <c r="D10" s="175"/>
      <c r="E10" s="175"/>
      <c r="F10" s="176"/>
      <c r="G10" s="177"/>
      <c r="H10" s="182"/>
      <c r="I10" s="177"/>
      <c r="J10" s="177"/>
      <c r="K10" s="177"/>
      <c r="L10" s="177"/>
      <c r="M10" s="177"/>
      <c r="N10" s="177"/>
      <c r="O10" s="177"/>
      <c r="P10" s="177"/>
      <c r="Q10" s="179"/>
      <c r="R10" s="179"/>
      <c r="S10" s="179"/>
      <c r="T10" s="179"/>
      <c r="U10" s="179"/>
      <c r="V10" s="179"/>
      <c r="W10" s="179"/>
      <c r="X10" s="179"/>
      <c r="Y10" s="176"/>
      <c r="Z10" s="176"/>
    </row>
    <row r="11" spans="1:26" x14ac:dyDescent="0.3">
      <c r="A11" s="180"/>
      <c r="B11" s="174" t="s">
        <v>150</v>
      </c>
      <c r="C11" s="135" t="s">
        <v>162</v>
      </c>
      <c r="D11" s="175"/>
      <c r="E11" s="175"/>
      <c r="F11" s="176"/>
      <c r="G11" s="177"/>
      <c r="H11" s="182"/>
      <c r="I11" s="177"/>
      <c r="J11" s="177"/>
      <c r="K11" s="177"/>
      <c r="L11" s="177"/>
      <c r="M11" s="177"/>
      <c r="N11" s="177"/>
      <c r="O11" s="177"/>
      <c r="P11" s="177"/>
      <c r="Q11" s="179"/>
      <c r="R11" s="179"/>
      <c r="S11" s="179"/>
      <c r="T11" s="179"/>
      <c r="U11" s="179"/>
      <c r="V11" s="179"/>
      <c r="W11" s="179"/>
      <c r="X11" s="179"/>
      <c r="Y11" s="176"/>
      <c r="Z11" s="176"/>
    </row>
    <row r="12" spans="1:26" x14ac:dyDescent="0.3">
      <c r="A12" s="180"/>
      <c r="B12" s="174" t="s">
        <v>151</v>
      </c>
      <c r="C12" s="135" t="s">
        <v>139</v>
      </c>
      <c r="D12" s="175"/>
      <c r="E12" s="175"/>
      <c r="F12" s="176"/>
      <c r="G12" s="177"/>
      <c r="H12" s="182"/>
      <c r="I12" s="177"/>
      <c r="J12" s="177"/>
      <c r="K12" s="177"/>
      <c r="L12" s="177"/>
      <c r="M12" s="177"/>
      <c r="N12" s="177"/>
      <c r="O12" s="177"/>
      <c r="P12" s="177"/>
      <c r="Q12" s="179"/>
      <c r="R12" s="179"/>
      <c r="S12" s="179"/>
      <c r="T12" s="179"/>
      <c r="U12" s="179"/>
      <c r="V12" s="179"/>
      <c r="W12" s="179"/>
      <c r="X12" s="179"/>
      <c r="Y12" s="176"/>
      <c r="Z12" s="176"/>
    </row>
    <row r="13" spans="1:26" x14ac:dyDescent="0.3">
      <c r="A13" s="180"/>
      <c r="B13" s="174" t="s">
        <v>152</v>
      </c>
      <c r="C13" s="135" t="s">
        <v>139</v>
      </c>
      <c r="D13" s="175"/>
      <c r="E13" s="175"/>
      <c r="F13" s="176"/>
      <c r="G13" s="177"/>
      <c r="H13" s="182"/>
      <c r="I13" s="177"/>
      <c r="J13" s="177"/>
      <c r="K13" s="177"/>
      <c r="L13" s="177"/>
      <c r="M13" s="177"/>
      <c r="N13" s="177"/>
      <c r="O13" s="177"/>
      <c r="P13" s="177"/>
      <c r="Q13" s="179"/>
      <c r="R13" s="179"/>
      <c r="S13" s="179"/>
      <c r="T13" s="179"/>
      <c r="U13" s="179"/>
      <c r="V13" s="179"/>
      <c r="W13" s="179"/>
      <c r="X13" s="179"/>
      <c r="Y13" s="176"/>
      <c r="Z13" s="176"/>
    </row>
    <row r="14" spans="1:26" x14ac:dyDescent="0.3">
      <c r="A14" s="180"/>
      <c r="B14" s="174" t="s">
        <v>27</v>
      </c>
      <c r="C14" s="26"/>
      <c r="D14" s="183"/>
      <c r="E14" s="183"/>
      <c r="F14" s="184"/>
      <c r="G14" s="177"/>
      <c r="H14" s="182"/>
      <c r="I14" s="177"/>
      <c r="J14" s="177"/>
      <c r="K14" s="177"/>
      <c r="L14" s="177"/>
      <c r="M14" s="177"/>
      <c r="N14" s="177"/>
      <c r="O14" s="177"/>
      <c r="P14" s="177"/>
      <c r="Q14" s="179"/>
      <c r="R14" s="179"/>
      <c r="S14" s="179"/>
      <c r="T14" s="179"/>
      <c r="U14" s="179"/>
      <c r="V14" s="179"/>
      <c r="W14" s="179"/>
      <c r="X14" s="179"/>
      <c r="Y14" s="184"/>
      <c r="Z14" s="184"/>
    </row>
    <row r="15" spans="1:26" x14ac:dyDescent="0.3">
      <c r="A15" s="185"/>
      <c r="B15" s="186" t="s">
        <v>129</v>
      </c>
      <c r="C15" s="187"/>
      <c r="D15" s="183"/>
      <c r="E15" s="183"/>
      <c r="F15" s="184"/>
      <c r="G15" s="188"/>
      <c r="H15" s="189"/>
      <c r="I15" s="188"/>
      <c r="J15" s="188"/>
      <c r="K15" s="188"/>
      <c r="L15" s="188"/>
      <c r="M15" s="188" t="s">
        <v>0</v>
      </c>
      <c r="N15" s="188"/>
      <c r="O15" s="188"/>
      <c r="P15" s="188"/>
      <c r="Q15" s="190"/>
      <c r="R15" s="190"/>
      <c r="S15" s="190"/>
      <c r="T15" s="190"/>
      <c r="U15" s="188"/>
      <c r="V15" s="188"/>
      <c r="W15" s="188"/>
      <c r="X15" s="188"/>
      <c r="Y15" s="184"/>
      <c r="Z15" s="184"/>
    </row>
    <row r="16" spans="1:26" x14ac:dyDescent="0.3">
      <c r="A16" s="185"/>
      <c r="B16" s="186" t="s">
        <v>127</v>
      </c>
      <c r="C16" s="187"/>
      <c r="D16" s="184"/>
      <c r="E16" s="184"/>
      <c r="F16" s="184"/>
      <c r="G16" s="188"/>
      <c r="H16" s="189"/>
      <c r="I16" s="188"/>
      <c r="J16" s="188"/>
      <c r="K16" s="188"/>
      <c r="L16" s="188"/>
      <c r="M16" s="188" t="s">
        <v>0</v>
      </c>
      <c r="N16" s="188"/>
      <c r="O16" s="188"/>
      <c r="P16" s="188"/>
      <c r="Q16" s="190"/>
      <c r="R16" s="190"/>
      <c r="S16" s="190"/>
      <c r="T16" s="190"/>
      <c r="U16" s="188"/>
      <c r="V16" s="188"/>
      <c r="W16" s="188"/>
      <c r="X16" s="188"/>
      <c r="Y16" s="184"/>
      <c r="Z16" s="184"/>
    </row>
    <row r="17" spans="1:26" x14ac:dyDescent="0.3">
      <c r="A17" s="185"/>
      <c r="B17" s="186" t="s">
        <v>128</v>
      </c>
      <c r="C17" s="191" t="s">
        <v>140</v>
      </c>
      <c r="D17" s="184"/>
      <c r="E17" s="184"/>
      <c r="F17" s="184"/>
      <c r="G17" s="188"/>
      <c r="H17" s="189"/>
      <c r="I17" s="188"/>
      <c r="J17" s="188"/>
      <c r="K17" s="188"/>
      <c r="L17" s="188"/>
      <c r="M17" s="188" t="s">
        <v>0</v>
      </c>
      <c r="N17" s="188"/>
      <c r="O17" s="188"/>
      <c r="P17" s="188"/>
      <c r="Q17" s="190"/>
      <c r="R17" s="190"/>
      <c r="S17" s="190"/>
      <c r="T17" s="190"/>
      <c r="U17" s="188"/>
      <c r="V17" s="188"/>
      <c r="W17" s="188"/>
      <c r="X17" s="188"/>
      <c r="Y17" s="184"/>
      <c r="Z17" s="184"/>
    </row>
    <row r="18" spans="1:26" x14ac:dyDescent="0.3">
      <c r="A18" s="192"/>
      <c r="B18" s="193"/>
      <c r="C18" s="194"/>
      <c r="D18" s="195"/>
      <c r="E18" s="195"/>
      <c r="F18" s="196"/>
      <c r="G18" s="195"/>
      <c r="H18" s="197"/>
      <c r="I18" s="195"/>
      <c r="J18" s="195"/>
      <c r="K18" s="195"/>
      <c r="L18" s="195"/>
      <c r="M18" s="195"/>
      <c r="N18" s="195"/>
      <c r="O18" s="195"/>
      <c r="P18" s="195"/>
      <c r="Q18" s="198"/>
      <c r="R18" s="198"/>
      <c r="S18" s="198"/>
      <c r="T18" s="198"/>
      <c r="U18" s="198"/>
      <c r="V18" s="198"/>
      <c r="W18" s="198"/>
      <c r="X18" s="198"/>
      <c r="Y18" s="198"/>
      <c r="Z18" s="198"/>
    </row>
    <row r="19" spans="1:26" ht="15" customHeight="1" x14ac:dyDescent="0.3">
      <c r="A19" s="180" t="s">
        <v>222</v>
      </c>
      <c r="B19" s="199" t="s">
        <v>223</v>
      </c>
      <c r="C19" s="200" t="s">
        <v>224</v>
      </c>
      <c r="D19" s="177"/>
      <c r="E19" s="177"/>
      <c r="F19" s="201">
        <f>(F2+F3)/365</f>
        <v>0</v>
      </c>
      <c r="G19" s="177"/>
      <c r="H19" s="178"/>
      <c r="I19" s="177"/>
      <c r="J19" s="177"/>
      <c r="K19" s="177"/>
      <c r="L19" s="177"/>
      <c r="M19" s="177"/>
      <c r="N19" s="177"/>
      <c r="O19" s="177"/>
      <c r="P19" s="177"/>
      <c r="Q19" s="179"/>
      <c r="R19" s="179"/>
      <c r="S19" s="179"/>
      <c r="T19" s="179"/>
      <c r="U19" s="179"/>
      <c r="V19" s="179"/>
      <c r="W19" s="179"/>
      <c r="X19" s="179"/>
      <c r="Y19" s="201"/>
      <c r="Z19" s="201"/>
    </row>
    <row r="20" spans="1:26" ht="15" customHeight="1" x14ac:dyDescent="0.3">
      <c r="A20" s="180"/>
      <c r="B20" s="202" t="s">
        <v>225</v>
      </c>
      <c r="C20" s="203" t="s">
        <v>139</v>
      </c>
      <c r="D20" s="204"/>
      <c r="E20" s="204"/>
      <c r="F20" s="205">
        <f>F2+F3</f>
        <v>0</v>
      </c>
      <c r="G20" s="204"/>
      <c r="H20" s="206"/>
      <c r="I20" s="204"/>
      <c r="J20" s="204"/>
      <c r="K20" s="204"/>
      <c r="L20" s="204" t="s">
        <v>226</v>
      </c>
      <c r="M20" s="204"/>
      <c r="N20" s="204"/>
      <c r="O20" s="204"/>
      <c r="P20" s="204"/>
      <c r="Q20" s="207"/>
      <c r="R20" s="207"/>
      <c r="S20" s="207"/>
      <c r="T20" s="207"/>
      <c r="U20" s="207"/>
      <c r="V20" s="207"/>
      <c r="W20" s="207"/>
      <c r="X20" s="207"/>
      <c r="Y20" s="208"/>
      <c r="Z20" s="208"/>
    </row>
    <row r="21" spans="1:26" ht="15" customHeight="1" x14ac:dyDescent="0.3">
      <c r="A21" s="180"/>
      <c r="B21" s="202" t="s">
        <v>225</v>
      </c>
      <c r="C21" s="203" t="s">
        <v>139</v>
      </c>
      <c r="D21" s="204"/>
      <c r="E21" s="204"/>
      <c r="F21" s="205">
        <f>(F2+F3)*(1-Assumptions!B2)</f>
        <v>0</v>
      </c>
      <c r="G21" s="204" t="s">
        <v>19</v>
      </c>
      <c r="H21" s="206" t="s">
        <v>15</v>
      </c>
      <c r="I21" s="204"/>
      <c r="J21" s="204"/>
      <c r="K21" s="204"/>
      <c r="L21" s="204" t="s">
        <v>226</v>
      </c>
      <c r="M21" s="204"/>
      <c r="N21" s="204"/>
      <c r="O21" s="204"/>
      <c r="P21" s="204"/>
      <c r="Q21" s="207"/>
      <c r="R21" s="207"/>
      <c r="S21" s="207"/>
      <c r="T21" s="207"/>
      <c r="U21" s="207"/>
      <c r="V21" s="207"/>
      <c r="W21" s="207"/>
      <c r="X21" s="207"/>
      <c r="Y21" s="208"/>
      <c r="Z21" s="208"/>
    </row>
    <row r="22" spans="1:26" ht="15" customHeight="1" x14ac:dyDescent="0.3">
      <c r="A22" s="180"/>
      <c r="B22" s="202" t="s">
        <v>225</v>
      </c>
      <c r="C22" s="203" t="s">
        <v>139</v>
      </c>
      <c r="D22" s="204"/>
      <c r="E22" s="204"/>
      <c r="F22" s="205">
        <f>(F2+F3)*(1-Assumptions!B3)</f>
        <v>0</v>
      </c>
      <c r="G22" s="204" t="s">
        <v>19</v>
      </c>
      <c r="H22" s="206" t="s">
        <v>87</v>
      </c>
      <c r="I22" s="204"/>
      <c r="J22" s="204"/>
      <c r="K22" s="204"/>
      <c r="L22" s="204" t="s">
        <v>226</v>
      </c>
      <c r="M22" s="204"/>
      <c r="N22" s="204"/>
      <c r="O22" s="204"/>
      <c r="P22" s="204"/>
      <c r="Q22" s="207"/>
      <c r="R22" s="207"/>
      <c r="S22" s="207"/>
      <c r="T22" s="207"/>
      <c r="U22" s="207"/>
      <c r="V22" s="207"/>
      <c r="W22" s="207"/>
      <c r="X22" s="207"/>
      <c r="Y22" s="208"/>
      <c r="Z22" s="208"/>
    </row>
    <row r="23" spans="1:26" ht="15" customHeight="1" x14ac:dyDescent="0.3">
      <c r="A23" s="180"/>
      <c r="B23" s="174" t="s">
        <v>227</v>
      </c>
      <c r="C23" s="26" t="s">
        <v>162</v>
      </c>
      <c r="D23" s="177"/>
      <c r="E23" s="177"/>
      <c r="F23" s="208">
        <f>F20*F17</f>
        <v>0</v>
      </c>
      <c r="G23" s="177"/>
      <c r="H23" s="178"/>
      <c r="I23" s="177"/>
      <c r="J23" s="177"/>
      <c r="K23" s="177"/>
      <c r="L23" s="177" t="s">
        <v>226</v>
      </c>
      <c r="M23" s="177"/>
      <c r="N23" s="177"/>
      <c r="O23" s="177"/>
      <c r="P23" s="177"/>
      <c r="Q23" s="179"/>
      <c r="R23" s="179"/>
      <c r="S23" s="179"/>
      <c r="T23" s="179"/>
      <c r="U23" s="179"/>
      <c r="V23" s="179"/>
      <c r="W23" s="179"/>
      <c r="X23" s="179"/>
      <c r="Y23" s="208"/>
      <c r="Z23" s="208"/>
    </row>
    <row r="24" spans="1:26" ht="15" customHeight="1" x14ac:dyDescent="0.3">
      <c r="A24" s="180"/>
      <c r="B24" s="209" t="s">
        <v>228</v>
      </c>
      <c r="C24" s="210" t="s">
        <v>162</v>
      </c>
      <c r="D24" s="177"/>
      <c r="E24" s="177"/>
      <c r="F24" s="208">
        <f>F6</f>
        <v>0</v>
      </c>
      <c r="G24" s="177"/>
      <c r="H24" s="178"/>
      <c r="I24" s="177"/>
      <c r="J24" s="177"/>
      <c r="K24" s="177"/>
      <c r="L24" s="177" t="s">
        <v>226</v>
      </c>
      <c r="M24" s="177"/>
      <c r="N24" s="177"/>
      <c r="O24" s="177"/>
      <c r="P24" s="177"/>
      <c r="Q24" s="179"/>
      <c r="R24" s="179"/>
      <c r="S24" s="179"/>
      <c r="T24" s="179"/>
      <c r="U24" s="179"/>
      <c r="V24" s="179"/>
      <c r="W24" s="179"/>
      <c r="X24" s="179"/>
      <c r="Y24" s="208"/>
      <c r="Z24" s="208"/>
    </row>
    <row r="25" spans="1:26" ht="15" customHeight="1" x14ac:dyDescent="0.3">
      <c r="A25" s="180"/>
      <c r="B25" s="209" t="s">
        <v>228</v>
      </c>
      <c r="C25" s="210" t="s">
        <v>162</v>
      </c>
      <c r="D25" s="177"/>
      <c r="E25" s="177"/>
      <c r="F25" s="208">
        <f>F6*Assumptions!B4</f>
        <v>0</v>
      </c>
      <c r="G25" s="177"/>
      <c r="H25" s="178"/>
      <c r="I25" s="177" t="s">
        <v>117</v>
      </c>
      <c r="J25" s="13"/>
      <c r="K25" s="13"/>
      <c r="L25" s="177" t="s">
        <v>226</v>
      </c>
      <c r="M25" s="177"/>
      <c r="N25" s="177"/>
      <c r="O25" s="177"/>
      <c r="P25" s="177"/>
      <c r="Q25" s="179"/>
      <c r="R25" s="179"/>
      <c r="S25" s="179"/>
      <c r="T25" s="179"/>
      <c r="U25" s="179"/>
      <c r="V25" s="179"/>
      <c r="W25" s="179"/>
      <c r="X25" s="179"/>
      <c r="Y25" s="208"/>
      <c r="Z25" s="208"/>
    </row>
    <row r="26" spans="1:26" ht="15" customHeight="1" x14ac:dyDescent="0.3">
      <c r="A26" s="180"/>
      <c r="B26" s="209" t="s">
        <v>228</v>
      </c>
      <c r="C26" s="210" t="s">
        <v>162</v>
      </c>
      <c r="D26" s="177"/>
      <c r="E26" s="177"/>
      <c r="F26" s="208">
        <f>F6*Assumptions!B5</f>
        <v>0</v>
      </c>
      <c r="G26" s="177"/>
      <c r="H26" s="178"/>
      <c r="I26" s="177" t="s">
        <v>111</v>
      </c>
      <c r="J26" s="13" t="s">
        <v>28</v>
      </c>
      <c r="K26" s="13"/>
      <c r="L26" s="177" t="s">
        <v>226</v>
      </c>
      <c r="M26" s="177"/>
      <c r="N26" s="177"/>
      <c r="O26" s="177"/>
      <c r="P26" s="177"/>
      <c r="Q26" s="179"/>
      <c r="R26" s="179"/>
      <c r="S26" s="179"/>
      <c r="T26" s="179"/>
      <c r="U26" s="179"/>
      <c r="V26" s="179"/>
      <c r="W26" s="179"/>
      <c r="X26" s="179"/>
      <c r="Y26" s="208"/>
      <c r="Z26" s="208"/>
    </row>
    <row r="27" spans="1:26" ht="15" customHeight="1" x14ac:dyDescent="0.3">
      <c r="A27" s="180"/>
      <c r="B27" s="211" t="s">
        <v>229</v>
      </c>
      <c r="C27" s="212" t="s">
        <v>162</v>
      </c>
      <c r="D27" s="213"/>
      <c r="E27" s="213"/>
      <c r="F27" s="214">
        <f>F4+F5-F24-F7-F8-F9</f>
        <v>0</v>
      </c>
      <c r="G27" s="213"/>
      <c r="H27" s="215"/>
      <c r="I27" s="213"/>
      <c r="J27" s="213"/>
      <c r="K27" s="213"/>
      <c r="L27" s="213" t="s">
        <v>226</v>
      </c>
      <c r="M27" s="213"/>
      <c r="N27" s="213"/>
      <c r="O27" s="213"/>
      <c r="P27" s="213"/>
      <c r="Q27" s="216"/>
      <c r="R27" s="216"/>
      <c r="S27" s="216"/>
      <c r="T27" s="216"/>
      <c r="U27" s="216"/>
      <c r="V27" s="216"/>
      <c r="W27" s="216"/>
      <c r="X27" s="216"/>
      <c r="Y27" s="208"/>
      <c r="Z27" s="208"/>
    </row>
    <row r="28" spans="1:26" ht="15" customHeight="1" x14ac:dyDescent="0.3">
      <c r="A28" s="180"/>
      <c r="B28" s="211" t="s">
        <v>229</v>
      </c>
      <c r="C28" s="212" t="s">
        <v>162</v>
      </c>
      <c r="D28" s="213"/>
      <c r="E28" s="213"/>
      <c r="F28" s="214">
        <v>0</v>
      </c>
      <c r="G28" s="213" t="s">
        <v>230</v>
      </c>
      <c r="H28" s="215" t="s">
        <v>87</v>
      </c>
      <c r="I28" s="213"/>
      <c r="J28" s="213"/>
      <c r="K28" s="213"/>
      <c r="L28" s="213" t="s">
        <v>226</v>
      </c>
      <c r="M28" s="213"/>
      <c r="N28" s="213"/>
      <c r="O28" s="213"/>
      <c r="P28" s="213"/>
      <c r="Q28" s="216"/>
      <c r="R28" s="216"/>
      <c r="S28" s="216"/>
      <c r="T28" s="216"/>
      <c r="U28" s="216"/>
      <c r="V28" s="216"/>
      <c r="W28" s="216"/>
      <c r="X28" s="216"/>
      <c r="Y28" s="208"/>
      <c r="Z28" s="208"/>
    </row>
    <row r="29" spans="1:26" ht="15" customHeight="1" x14ac:dyDescent="0.3">
      <c r="A29" s="180"/>
      <c r="B29" s="211" t="s">
        <v>231</v>
      </c>
      <c r="C29" s="212" t="s">
        <v>162</v>
      </c>
      <c r="D29" s="213"/>
      <c r="E29" s="217"/>
      <c r="F29" s="218">
        <f>F4+F5-F24-F7-F8-F9</f>
        <v>0</v>
      </c>
      <c r="G29" s="213" t="s">
        <v>230</v>
      </c>
      <c r="H29" s="215" t="s">
        <v>87</v>
      </c>
      <c r="I29" s="213"/>
      <c r="J29" s="213"/>
      <c r="K29" s="213"/>
      <c r="L29" s="213" t="s">
        <v>226</v>
      </c>
      <c r="M29" s="213"/>
      <c r="N29" s="213"/>
      <c r="O29" s="213"/>
      <c r="P29" s="213"/>
      <c r="Q29" s="216"/>
      <c r="R29" s="216"/>
      <c r="S29" s="216"/>
      <c r="T29" s="216"/>
      <c r="U29" s="216"/>
      <c r="V29" s="219"/>
      <c r="W29" s="219"/>
      <c r="X29" s="219"/>
      <c r="Y29" s="220"/>
      <c r="Z29" s="220"/>
    </row>
    <row r="30" spans="1:26" ht="15" customHeight="1" x14ac:dyDescent="0.3">
      <c r="A30" s="180"/>
      <c r="B30" s="211" t="s">
        <v>232</v>
      </c>
      <c r="C30" s="212" t="s">
        <v>162</v>
      </c>
      <c r="D30" s="213"/>
      <c r="E30" s="217"/>
      <c r="F30" s="218">
        <f>F29*F16</f>
        <v>0</v>
      </c>
      <c r="G30" s="213"/>
      <c r="H30" s="215"/>
      <c r="I30" s="213"/>
      <c r="J30" s="213"/>
      <c r="K30" s="213"/>
      <c r="L30" s="213"/>
      <c r="M30" s="213"/>
      <c r="N30" s="213"/>
      <c r="O30" s="213"/>
      <c r="P30" s="213"/>
      <c r="Q30" s="216"/>
      <c r="R30" s="216"/>
      <c r="S30" s="216"/>
      <c r="T30" s="216"/>
      <c r="U30" s="216"/>
      <c r="V30" s="219"/>
      <c r="W30" s="219"/>
      <c r="X30" s="219"/>
      <c r="Y30" s="220"/>
      <c r="Z30" s="220"/>
    </row>
    <row r="31" spans="1:26" ht="15" customHeight="1" x14ac:dyDescent="0.3">
      <c r="A31" s="180"/>
      <c r="B31" s="211" t="s">
        <v>233</v>
      </c>
      <c r="C31" s="212" t="s">
        <v>162</v>
      </c>
      <c r="D31" s="213"/>
      <c r="E31" s="217"/>
      <c r="F31" s="218">
        <f>F27+F30</f>
        <v>0</v>
      </c>
      <c r="G31" s="213"/>
      <c r="H31" s="215"/>
      <c r="I31" s="213"/>
      <c r="J31" s="213"/>
      <c r="K31" s="213"/>
      <c r="L31" s="213"/>
      <c r="M31" s="213"/>
      <c r="N31" s="213"/>
      <c r="O31" s="213"/>
      <c r="P31" s="213"/>
      <c r="Q31" s="216"/>
      <c r="R31" s="216"/>
      <c r="S31" s="216"/>
      <c r="T31" s="216"/>
      <c r="U31" s="216"/>
      <c r="V31" s="219"/>
      <c r="W31" s="219"/>
      <c r="X31" s="219"/>
      <c r="Y31" s="220"/>
      <c r="Z31" s="220"/>
    </row>
    <row r="32" spans="1:26" ht="15" customHeight="1" x14ac:dyDescent="0.3">
      <c r="A32" s="180"/>
      <c r="B32" s="221" t="s">
        <v>234</v>
      </c>
      <c r="C32" s="222" t="s">
        <v>162</v>
      </c>
      <c r="D32" s="223"/>
      <c r="E32" s="224"/>
      <c r="F32" s="225">
        <f>(F4+F5-F24-F7-F8-F9)*F16</f>
        <v>0</v>
      </c>
      <c r="G32" s="223"/>
      <c r="H32" s="226"/>
      <c r="I32" s="223"/>
      <c r="J32" s="223"/>
      <c r="K32" s="223"/>
      <c r="L32" s="223" t="s">
        <v>226</v>
      </c>
      <c r="M32" s="223"/>
      <c r="N32" s="223"/>
      <c r="O32" s="223"/>
      <c r="P32" s="223"/>
      <c r="Q32" s="227"/>
      <c r="R32" s="227"/>
      <c r="S32" s="227"/>
      <c r="T32" s="227"/>
      <c r="U32" s="227"/>
      <c r="V32" s="228"/>
      <c r="W32" s="228"/>
      <c r="X32" s="228"/>
      <c r="Y32" s="220"/>
      <c r="Z32" s="220"/>
    </row>
    <row r="33" spans="1:26" ht="15" customHeight="1" x14ac:dyDescent="0.3">
      <c r="A33" s="180"/>
      <c r="B33" s="174" t="s">
        <v>235</v>
      </c>
      <c r="C33" s="26" t="s">
        <v>162</v>
      </c>
      <c r="D33" s="177"/>
      <c r="E33" s="229"/>
      <c r="F33" s="230">
        <f>T31</f>
        <v>0</v>
      </c>
      <c r="G33" s="177"/>
      <c r="H33" s="178"/>
      <c r="I33" s="177"/>
      <c r="J33" s="177"/>
      <c r="K33" s="177"/>
      <c r="L33" s="177"/>
      <c r="M33" s="177"/>
      <c r="N33" s="177"/>
      <c r="O33" s="177"/>
      <c r="P33" s="177"/>
      <c r="Q33" s="179"/>
      <c r="R33" s="179"/>
      <c r="S33" s="179"/>
      <c r="T33" s="179"/>
      <c r="U33" s="179"/>
      <c r="V33" s="179"/>
      <c r="W33" s="179"/>
      <c r="X33" s="179"/>
      <c r="Y33" s="179"/>
      <c r="Z33" s="179"/>
    </row>
    <row r="34" spans="1:26" ht="15" customHeight="1" x14ac:dyDescent="0.3">
      <c r="A34" s="180"/>
      <c r="B34" s="174" t="s">
        <v>236</v>
      </c>
      <c r="C34" s="26" t="s">
        <v>162</v>
      </c>
      <c r="D34" s="177"/>
      <c r="E34" s="229"/>
      <c r="F34" s="230">
        <f>U31</f>
        <v>0</v>
      </c>
      <c r="G34" s="177"/>
      <c r="H34" s="178"/>
      <c r="I34" s="177"/>
      <c r="J34" s="177"/>
      <c r="K34" s="177"/>
      <c r="L34" s="177"/>
      <c r="M34" s="177"/>
      <c r="N34" s="177"/>
      <c r="O34" s="177"/>
      <c r="P34" s="177"/>
      <c r="Q34" s="179"/>
      <c r="R34" s="179"/>
      <c r="S34" s="179"/>
      <c r="T34" s="179"/>
      <c r="U34" s="179"/>
      <c r="V34" s="179"/>
      <c r="W34" s="179"/>
      <c r="X34" s="179"/>
      <c r="Y34" s="179"/>
      <c r="Z34" s="179"/>
    </row>
    <row r="35" spans="1:26" ht="15" customHeight="1" x14ac:dyDescent="0.3">
      <c r="A35" s="180"/>
      <c r="B35" s="174" t="s">
        <v>237</v>
      </c>
      <c r="C35" s="26" t="s">
        <v>162</v>
      </c>
      <c r="D35" s="177"/>
      <c r="E35" s="229"/>
      <c r="F35" s="230">
        <f>Q33</f>
        <v>0</v>
      </c>
      <c r="G35" s="177"/>
      <c r="H35" s="178"/>
      <c r="I35" s="177"/>
      <c r="J35" s="177"/>
      <c r="K35" s="177"/>
      <c r="L35" s="177"/>
      <c r="M35" s="177"/>
      <c r="N35" s="177" t="s">
        <v>0</v>
      </c>
      <c r="O35" s="177"/>
      <c r="P35" s="177"/>
      <c r="Q35" s="179"/>
      <c r="R35" s="179"/>
      <c r="S35" s="179"/>
      <c r="T35" s="179"/>
      <c r="U35" s="179"/>
      <c r="V35" s="179"/>
      <c r="W35" s="179"/>
      <c r="X35" s="179"/>
      <c r="Y35" s="179"/>
      <c r="Z35" s="179"/>
    </row>
    <row r="36" spans="1:26" ht="15" customHeight="1" x14ac:dyDescent="0.3">
      <c r="A36" s="180"/>
      <c r="B36" s="174" t="s">
        <v>238</v>
      </c>
      <c r="C36" s="26" t="s">
        <v>162</v>
      </c>
      <c r="D36" s="177"/>
      <c r="E36" s="229"/>
      <c r="F36" s="230">
        <f>R31</f>
        <v>0</v>
      </c>
      <c r="G36" s="177"/>
      <c r="H36" s="178"/>
      <c r="I36" s="177"/>
      <c r="J36" s="177"/>
      <c r="K36" s="177"/>
      <c r="L36" s="177"/>
      <c r="M36" s="177"/>
      <c r="N36" s="177" t="s">
        <v>0</v>
      </c>
      <c r="O36" s="177"/>
      <c r="P36" s="177"/>
      <c r="Q36" s="179"/>
      <c r="R36" s="179"/>
      <c r="S36" s="179"/>
      <c r="T36" s="179"/>
      <c r="U36" s="179"/>
      <c r="V36" s="179"/>
      <c r="W36" s="179"/>
      <c r="X36" s="179"/>
      <c r="Y36" s="179"/>
      <c r="Z36" s="179"/>
    </row>
    <row r="37" spans="1:26" ht="15" customHeight="1" x14ac:dyDescent="0.3">
      <c r="A37" s="180"/>
      <c r="B37" s="174" t="s">
        <v>239</v>
      </c>
      <c r="C37" s="26" t="s">
        <v>162</v>
      </c>
      <c r="D37" s="231"/>
      <c r="E37" s="231"/>
      <c r="F37" s="232" t="e">
        <f ca="1">GetCumulativeDiscounted(0.13,F32, 0,-1)</f>
        <v>#NAME?</v>
      </c>
      <c r="G37" s="177"/>
      <c r="H37" s="178"/>
      <c r="I37" s="177"/>
      <c r="J37" s="177"/>
      <c r="K37" s="177"/>
      <c r="L37" s="177"/>
      <c r="M37" s="177"/>
      <c r="N37" s="177" t="s">
        <v>0</v>
      </c>
      <c r="O37" s="177"/>
      <c r="P37" s="177"/>
      <c r="Q37" s="179"/>
      <c r="R37" s="179"/>
      <c r="S37" s="179"/>
      <c r="T37" s="179"/>
      <c r="U37" s="179"/>
      <c r="V37" s="179"/>
      <c r="W37" s="179"/>
      <c r="X37" s="179"/>
      <c r="Y37" s="179"/>
      <c r="Z37" s="179"/>
    </row>
    <row r="38" spans="1:26" ht="15" customHeight="1" x14ac:dyDescent="0.3">
      <c r="A38" s="180"/>
      <c r="B38" s="174" t="s">
        <v>240</v>
      </c>
      <c r="C38" s="26" t="s">
        <v>139</v>
      </c>
      <c r="D38" s="177">
        <v>2000</v>
      </c>
      <c r="E38" s="171">
        <v>500</v>
      </c>
      <c r="F38" s="233">
        <f>E38+F13+F12-F2-F3</f>
        <v>500</v>
      </c>
      <c r="G38" s="177"/>
      <c r="H38" s="178"/>
      <c r="I38" s="177"/>
      <c r="J38" s="177"/>
      <c r="K38" s="177"/>
      <c r="L38" s="177"/>
      <c r="M38" s="177"/>
      <c r="N38" s="177"/>
      <c r="O38" s="177"/>
      <c r="P38" s="177"/>
      <c r="Q38" s="179"/>
      <c r="R38" s="179"/>
      <c r="S38" s="179"/>
      <c r="T38" s="179"/>
      <c r="U38" s="179"/>
      <c r="V38" s="179"/>
      <c r="W38" s="179"/>
      <c r="X38" s="179"/>
      <c r="Y38" s="179"/>
      <c r="Z38" s="179"/>
    </row>
    <row r="39" spans="1:26" ht="15" customHeight="1" x14ac:dyDescent="0.3">
      <c r="A39" s="26"/>
      <c r="B39" s="174" t="s">
        <v>241</v>
      </c>
      <c r="C39" s="26" t="s">
        <v>242</v>
      </c>
      <c r="D39" s="177">
        <v>0</v>
      </c>
      <c r="E39" s="177"/>
      <c r="F39" s="234">
        <f>(F38-E38)/E38*100</f>
        <v>0</v>
      </c>
      <c r="G39" s="177"/>
      <c r="H39" s="178"/>
      <c r="I39" s="177"/>
      <c r="J39" s="177"/>
      <c r="K39" s="177"/>
      <c r="L39" s="177" t="s">
        <v>226</v>
      </c>
      <c r="M39" s="177"/>
      <c r="N39" s="177"/>
      <c r="O39" s="177"/>
      <c r="P39" s="177" t="s">
        <v>130</v>
      </c>
      <c r="Q39" s="179"/>
      <c r="R39" s="179"/>
      <c r="S39" s="179"/>
      <c r="T39" s="179"/>
      <c r="U39" s="179"/>
      <c r="V39" s="179"/>
      <c r="W39" s="179"/>
      <c r="X39" s="179"/>
      <c r="Y39" s="179"/>
      <c r="Z39" s="179"/>
    </row>
    <row r="40" spans="1:26" ht="15" customHeight="1" x14ac:dyDescent="0.3">
      <c r="A40" s="26"/>
      <c r="B40" s="174" t="s">
        <v>243</v>
      </c>
      <c r="C40" s="26"/>
      <c r="D40" s="177">
        <v>1</v>
      </c>
      <c r="E40" s="177"/>
      <c r="F40" s="234">
        <v>0</v>
      </c>
      <c r="G40" s="177" t="s">
        <v>19</v>
      </c>
      <c r="H40" s="178" t="s">
        <v>87</v>
      </c>
      <c r="I40" s="177"/>
      <c r="J40" s="177"/>
      <c r="K40" s="177"/>
      <c r="L40" s="177" t="s">
        <v>226</v>
      </c>
      <c r="M40" s="177"/>
      <c r="N40" s="177"/>
      <c r="O40" s="177"/>
      <c r="P40" s="177" t="s">
        <v>130</v>
      </c>
      <c r="Q40" s="179"/>
      <c r="R40" s="179"/>
      <c r="S40" s="179"/>
      <c r="T40" s="179"/>
      <c r="U40" s="179"/>
      <c r="V40" s="179"/>
      <c r="W40" s="179"/>
      <c r="X40" s="179"/>
      <c r="Y40" s="179"/>
      <c r="Z40" s="179"/>
    </row>
    <row r="41" spans="1:26" ht="15" customHeight="1" x14ac:dyDescent="0.3">
      <c r="A41" s="235"/>
      <c r="B41" s="174" t="s">
        <v>244</v>
      </c>
      <c r="C41" s="26"/>
      <c r="D41" s="177"/>
      <c r="E41" s="177"/>
      <c r="F41" s="234" t="e">
        <f>F6/F10</f>
        <v>#DIV/0!</v>
      </c>
      <c r="G41" s="177"/>
      <c r="H41" s="178"/>
      <c r="I41" s="177"/>
      <c r="J41" s="177"/>
      <c r="K41" s="177"/>
      <c r="L41" s="177" t="s">
        <v>245</v>
      </c>
      <c r="M41" s="177"/>
      <c r="N41" s="177"/>
      <c r="O41" s="177"/>
      <c r="P41" s="177"/>
      <c r="Q41" s="179"/>
      <c r="R41" s="179"/>
      <c r="S41" s="179"/>
      <c r="T41" s="179"/>
      <c r="U41" s="179"/>
      <c r="V41" s="179"/>
      <c r="W41" s="179"/>
      <c r="X41" s="179"/>
      <c r="Y41" s="179"/>
      <c r="Z41" s="179"/>
    </row>
    <row r="42" spans="1:26" ht="15" customHeight="1" x14ac:dyDescent="0.3">
      <c r="A42" s="235"/>
      <c r="B42" s="174" t="s">
        <v>246</v>
      </c>
      <c r="C42" s="26"/>
      <c r="D42" s="177"/>
      <c r="E42" s="177"/>
      <c r="F42" s="234" t="e">
        <f>F6/F10</f>
        <v>#DIV/0!</v>
      </c>
      <c r="G42" s="177"/>
      <c r="H42" s="178"/>
      <c r="I42" s="177"/>
      <c r="J42" s="177"/>
      <c r="K42" s="177"/>
      <c r="L42" s="177" t="s">
        <v>247</v>
      </c>
      <c r="M42" s="177"/>
      <c r="N42" s="177"/>
      <c r="O42" s="177"/>
      <c r="P42" s="177"/>
      <c r="Q42" s="179"/>
      <c r="R42" s="179"/>
      <c r="S42" s="179"/>
      <c r="T42" s="179"/>
      <c r="U42" s="179"/>
      <c r="V42" s="179"/>
      <c r="W42" s="179"/>
      <c r="X42" s="179"/>
      <c r="Y42" s="179"/>
      <c r="Z42" s="179"/>
    </row>
    <row r="43" spans="1:26" ht="15" customHeight="1" x14ac:dyDescent="0.3">
      <c r="A43" s="235"/>
      <c r="B43" s="174" t="s">
        <v>248</v>
      </c>
      <c r="C43" s="26"/>
      <c r="D43" s="177"/>
      <c r="E43" s="177"/>
      <c r="F43" s="234" t="e">
        <f>F6/F10</f>
        <v>#DIV/0!</v>
      </c>
      <c r="G43" s="177"/>
      <c r="H43" s="178"/>
      <c r="I43" s="177"/>
      <c r="J43" s="177"/>
      <c r="K43" s="177"/>
      <c r="L43" s="177" t="s">
        <v>249</v>
      </c>
      <c r="M43" s="177"/>
      <c r="N43" s="177"/>
      <c r="O43" s="177"/>
      <c r="P43" s="177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26" ht="15" customHeight="1" x14ac:dyDescent="0.3">
      <c r="A44" s="235"/>
      <c r="B44" s="174" t="s">
        <v>250</v>
      </c>
      <c r="C44" s="26"/>
      <c r="D44" s="177"/>
      <c r="E44" s="177"/>
      <c r="F44" s="234" t="e">
        <f>F41</f>
        <v>#DIV/0!</v>
      </c>
      <c r="G44" s="177" t="s">
        <v>19</v>
      </c>
      <c r="H44" s="178" t="s">
        <v>87</v>
      </c>
      <c r="I44" s="177"/>
      <c r="J44" s="177"/>
      <c r="K44" s="177"/>
      <c r="L44" s="177" t="s">
        <v>245</v>
      </c>
      <c r="M44" s="177"/>
      <c r="N44" s="177"/>
      <c r="O44" s="177"/>
      <c r="P44" s="177"/>
      <c r="Q44" s="179"/>
      <c r="R44" s="179"/>
      <c r="S44" s="179"/>
      <c r="T44" s="179"/>
      <c r="U44" s="179"/>
      <c r="V44" s="179"/>
      <c r="W44" s="179"/>
      <c r="X44" s="179"/>
      <c r="Y44" s="179"/>
      <c r="Z44" s="179"/>
    </row>
    <row r="45" spans="1:26" ht="15" customHeight="1" x14ac:dyDescent="0.3">
      <c r="A45" s="235"/>
      <c r="B45" s="174" t="s">
        <v>251</v>
      </c>
      <c r="C45" s="26"/>
      <c r="D45" s="177"/>
      <c r="E45" s="177"/>
      <c r="F45" s="234" t="e">
        <f>$F$42</f>
        <v>#DIV/0!</v>
      </c>
      <c r="G45" s="177" t="s">
        <v>9</v>
      </c>
      <c r="H45" s="12" t="s">
        <v>89</v>
      </c>
      <c r="I45" s="177"/>
      <c r="J45" s="177"/>
      <c r="K45" s="177"/>
      <c r="L45" s="177" t="s">
        <v>247</v>
      </c>
      <c r="M45" s="177"/>
      <c r="N45" s="177"/>
      <c r="O45" s="177"/>
      <c r="P45" s="177"/>
      <c r="Q45" s="179"/>
      <c r="R45" s="179"/>
      <c r="S45" s="179"/>
      <c r="T45" s="179"/>
      <c r="U45" s="179"/>
      <c r="V45" s="179"/>
      <c r="W45" s="179"/>
      <c r="X45" s="179"/>
      <c r="Y45" s="179"/>
      <c r="Z45" s="179"/>
    </row>
    <row r="46" spans="1:26" ht="15" customHeight="1" x14ac:dyDescent="0.3">
      <c r="A46" s="235"/>
      <c r="B46" s="174" t="s">
        <v>252</v>
      </c>
      <c r="C46" s="26"/>
      <c r="D46" s="177"/>
      <c r="E46" s="177"/>
      <c r="F46" s="234" t="e">
        <f>$F$43</f>
        <v>#DIV/0!</v>
      </c>
      <c r="G46" s="177" t="s">
        <v>19</v>
      </c>
      <c r="H46" s="12" t="s">
        <v>101</v>
      </c>
      <c r="I46" s="177"/>
      <c r="J46" s="177"/>
      <c r="K46" s="177"/>
      <c r="L46" s="177" t="s">
        <v>253</v>
      </c>
      <c r="M46" s="177"/>
      <c r="N46" s="177"/>
      <c r="O46" s="177"/>
      <c r="P46" s="177"/>
      <c r="Q46" s="179"/>
      <c r="R46" s="179"/>
      <c r="S46" s="179"/>
      <c r="T46" s="179"/>
      <c r="U46" s="179"/>
      <c r="V46" s="179"/>
      <c r="W46" s="179"/>
      <c r="X46" s="179"/>
      <c r="Y46" s="179"/>
      <c r="Z46" s="179"/>
    </row>
    <row r="47" spans="1:26" ht="15" customHeight="1" x14ac:dyDescent="0.3">
      <c r="A47" s="235"/>
      <c r="B47" s="174" t="s">
        <v>254</v>
      </c>
      <c r="C47" s="26"/>
      <c r="D47" s="177"/>
      <c r="E47" s="177"/>
      <c r="F47" s="234" t="e">
        <f>$F$43</f>
        <v>#DIV/0!</v>
      </c>
      <c r="G47" s="177" t="s">
        <v>8</v>
      </c>
      <c r="H47" s="12" t="s">
        <v>98</v>
      </c>
      <c r="I47" s="177"/>
      <c r="J47" s="177"/>
      <c r="K47" s="177"/>
      <c r="L47" s="177" t="s">
        <v>253</v>
      </c>
      <c r="M47" s="177"/>
      <c r="N47" s="177"/>
      <c r="O47" s="177"/>
      <c r="P47" s="177"/>
      <c r="Q47" s="179"/>
      <c r="R47" s="179"/>
      <c r="S47" s="179"/>
      <c r="T47" s="179"/>
      <c r="U47" s="179"/>
      <c r="V47" s="179"/>
      <c r="W47" s="179"/>
      <c r="X47" s="179"/>
      <c r="Y47" s="179"/>
      <c r="Z47" s="179"/>
    </row>
    <row r="48" spans="1:26" ht="15" customHeight="1" x14ac:dyDescent="0.3">
      <c r="A48" s="235"/>
      <c r="B48" s="236"/>
      <c r="C48" s="237"/>
      <c r="D48" s="177"/>
      <c r="E48" s="177"/>
      <c r="F48" s="234"/>
      <c r="G48" s="177"/>
      <c r="H48" s="178"/>
      <c r="I48" s="177"/>
      <c r="J48" s="177"/>
      <c r="K48" s="177"/>
      <c r="L48" s="177"/>
      <c r="M48" s="177"/>
      <c r="N48" s="177"/>
      <c r="O48" s="177"/>
      <c r="P48" s="177"/>
      <c r="Q48" s="179"/>
      <c r="R48" s="179"/>
      <c r="S48" s="179"/>
      <c r="T48" s="179"/>
      <c r="U48" s="179"/>
      <c r="V48" s="179"/>
      <c r="W48" s="179"/>
      <c r="X48" s="179"/>
      <c r="Y48" s="179"/>
      <c r="Z48" s="179"/>
    </row>
    <row r="49" spans="1:26" x14ac:dyDescent="0.3">
      <c r="A49" s="18"/>
      <c r="B49" s="238"/>
      <c r="C49" s="19"/>
      <c r="D49" s="239"/>
      <c r="E49" s="239"/>
      <c r="F49" s="239"/>
      <c r="G49" s="240"/>
      <c r="H49" s="241"/>
      <c r="I49" s="240"/>
      <c r="J49" s="240"/>
      <c r="K49" s="240"/>
      <c r="L49" s="240"/>
      <c r="M49" s="240"/>
      <c r="N49" s="239"/>
      <c r="O49" s="239"/>
      <c r="P49" s="239"/>
      <c r="Q49" s="239"/>
      <c r="R49" s="239"/>
      <c r="S49" s="239"/>
      <c r="T49" s="240"/>
      <c r="U49" s="240"/>
      <c r="V49" s="240"/>
      <c r="W49" s="240"/>
      <c r="X49" s="240"/>
      <c r="Y49" s="239"/>
      <c r="Z49" s="239"/>
    </row>
    <row r="51" spans="1:26" ht="15" customHeight="1" x14ac:dyDescent="0.3">
      <c r="A51" s="11" t="s">
        <v>22</v>
      </c>
    </row>
    <row r="52" spans="1:26" ht="15" customHeight="1" x14ac:dyDescent="0.3">
      <c r="A52" t="s">
        <v>24</v>
      </c>
      <c r="B52"/>
      <c r="C52" s="17"/>
    </row>
    <row r="53" spans="1:26" ht="15" customHeight="1" x14ac:dyDescent="0.3">
      <c r="A53" s="10" t="s">
        <v>255</v>
      </c>
    </row>
    <row r="54" spans="1:26" ht="15" customHeight="1" x14ac:dyDescent="0.3">
      <c r="A54" t="s">
        <v>256</v>
      </c>
    </row>
    <row r="55" spans="1:26" ht="15" customHeight="1" x14ac:dyDescent="0.3">
      <c r="A55" t="s">
        <v>257</v>
      </c>
    </row>
    <row r="56" spans="1:26" ht="18" customHeight="1" x14ac:dyDescent="0.3"/>
  </sheetData>
  <dataValidations count="2">
    <dataValidation type="list" allowBlank="1" showInputMessage="1" showErrorMessage="1" sqref="L2:M2" xr:uid="{02984DA2-58A5-489F-8C88-E000951FB53C}">
      <formula1>"O,S"</formula1>
    </dataValidation>
    <dataValidation type="list" allowBlank="1" showInputMessage="1" showErrorMessage="1" sqref="N2:P2" xr:uid="{3EA8CB88-88B0-445B-95EB-0E834F557BBF}">
      <formula1>"Y,N"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639F-0D7E-4F7E-AAF7-1925ED76DED2}">
  <sheetPr>
    <pageSetUpPr fitToPage="1"/>
  </sheetPr>
  <dimension ref="A1:Y25"/>
  <sheetViews>
    <sheetView zoomScaleNormal="100" workbookViewId="0">
      <selection activeCell="B10" sqref="B10"/>
    </sheetView>
  </sheetViews>
  <sheetFormatPr defaultRowHeight="14.4" x14ac:dyDescent="0.3"/>
  <cols>
    <col min="1" max="1" width="23.109375" customWidth="1"/>
    <col min="2" max="2" width="54.88671875" style="10" customWidth="1"/>
    <col min="3" max="3" width="23.109375" customWidth="1"/>
  </cols>
  <sheetData>
    <row r="1" spans="1:25" ht="24" customHeight="1" x14ac:dyDescent="0.3">
      <c r="A1" s="139" t="s">
        <v>266</v>
      </c>
      <c r="B1" s="138" t="s">
        <v>168</v>
      </c>
      <c r="C1" s="139" t="s">
        <v>169</v>
      </c>
      <c r="D1" s="25"/>
      <c r="E1" s="25"/>
      <c r="F1" s="140"/>
      <c r="G1" s="141"/>
      <c r="H1" s="140"/>
      <c r="I1" s="142"/>
      <c r="J1" s="142"/>
      <c r="K1" s="142"/>
      <c r="L1" s="142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30" customHeight="1" x14ac:dyDescent="0.3">
      <c r="A2" s="143" t="s">
        <v>170</v>
      </c>
      <c r="B2" s="144" t="s">
        <v>171</v>
      </c>
      <c r="C2" s="145" t="s">
        <v>172</v>
      </c>
      <c r="D2" s="146"/>
      <c r="E2" s="146"/>
      <c r="F2" s="146"/>
      <c r="G2" s="146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5" ht="30" customHeight="1" x14ac:dyDescent="0.3">
      <c r="A3" s="143" t="s">
        <v>1</v>
      </c>
      <c r="B3" s="144" t="s">
        <v>173</v>
      </c>
      <c r="C3" s="145" t="s">
        <v>174</v>
      </c>
      <c r="D3" s="146"/>
      <c r="E3" s="146"/>
      <c r="F3" s="146"/>
      <c r="G3" s="146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5" ht="30" customHeight="1" x14ac:dyDescent="0.3">
      <c r="A4" s="143" t="s">
        <v>138</v>
      </c>
      <c r="B4" s="144" t="s">
        <v>175</v>
      </c>
      <c r="C4" s="145" t="s">
        <v>174</v>
      </c>
      <c r="D4" s="146"/>
      <c r="E4" s="146"/>
      <c r="F4" s="146"/>
      <c r="G4" s="146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5" ht="30" customHeight="1" x14ac:dyDescent="0.3">
      <c r="A5" s="147" t="s">
        <v>176</v>
      </c>
      <c r="B5" s="148" t="s">
        <v>177</v>
      </c>
      <c r="C5" s="288" t="s">
        <v>178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5" ht="30" customHeight="1" x14ac:dyDescent="0.3">
      <c r="A6" s="147" t="s">
        <v>179</v>
      </c>
      <c r="B6" s="148" t="s">
        <v>180</v>
      </c>
      <c r="C6" s="288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5" ht="30" customHeight="1" x14ac:dyDescent="0.3">
      <c r="A7" s="147" t="s">
        <v>181</v>
      </c>
      <c r="B7" s="148" t="s">
        <v>182</v>
      </c>
      <c r="C7" s="288"/>
      <c r="D7" s="25"/>
      <c r="E7" s="25"/>
      <c r="F7" s="76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5" ht="30" customHeight="1" x14ac:dyDescent="0.3">
      <c r="A8" s="149" t="s">
        <v>183</v>
      </c>
      <c r="B8" s="150" t="s">
        <v>184</v>
      </c>
      <c r="C8" s="289" t="s">
        <v>185</v>
      </c>
      <c r="D8" s="146"/>
      <c r="E8" s="146"/>
      <c r="F8" s="146"/>
      <c r="G8" s="146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5" ht="30" customHeight="1" x14ac:dyDescent="0.3">
      <c r="A9" s="149" t="s">
        <v>186</v>
      </c>
      <c r="B9" s="150" t="s">
        <v>187</v>
      </c>
      <c r="C9" s="289"/>
      <c r="D9" s="146"/>
      <c r="E9" s="146"/>
      <c r="F9" s="146"/>
      <c r="G9" s="146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5" ht="30" customHeight="1" x14ac:dyDescent="0.3">
      <c r="A10" s="149" t="s">
        <v>188</v>
      </c>
      <c r="B10" s="150" t="s">
        <v>189</v>
      </c>
      <c r="C10" s="289"/>
      <c r="D10" s="146"/>
      <c r="E10" s="146"/>
      <c r="F10" s="146"/>
      <c r="G10" s="146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5" ht="30" customHeight="1" x14ac:dyDescent="0.3">
      <c r="A11" s="149" t="s">
        <v>6</v>
      </c>
      <c r="B11" s="150" t="s">
        <v>190</v>
      </c>
      <c r="C11" s="289"/>
      <c r="D11" s="146"/>
      <c r="E11" s="146"/>
      <c r="F11" s="146"/>
      <c r="G11" s="14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5" ht="30" customHeight="1" x14ac:dyDescent="0.3">
      <c r="A12" s="149" t="s">
        <v>191</v>
      </c>
      <c r="B12" s="150" t="s">
        <v>192</v>
      </c>
      <c r="C12" s="289"/>
      <c r="D12" s="146"/>
      <c r="E12" s="146"/>
      <c r="F12" s="146"/>
      <c r="G12" s="146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5" ht="47.4" customHeight="1" x14ac:dyDescent="0.3">
      <c r="A13" s="151" t="s">
        <v>193</v>
      </c>
      <c r="B13" s="152" t="s">
        <v>194</v>
      </c>
      <c r="C13" s="290" t="s">
        <v>195</v>
      </c>
      <c r="D13" s="76"/>
      <c r="E13" s="76"/>
      <c r="F13" s="76"/>
      <c r="G13" s="76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5" ht="30" customHeight="1" x14ac:dyDescent="0.3">
      <c r="A14" s="151" t="s">
        <v>134</v>
      </c>
      <c r="B14" s="152" t="s">
        <v>196</v>
      </c>
      <c r="C14" s="290"/>
      <c r="D14" s="76"/>
      <c r="E14" s="76"/>
      <c r="F14" s="76"/>
      <c r="G14" s="76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5" ht="30" customHeight="1" x14ac:dyDescent="0.3">
      <c r="A15" s="151" t="s">
        <v>197</v>
      </c>
      <c r="B15" s="152" t="s">
        <v>198</v>
      </c>
      <c r="C15" s="290"/>
      <c r="D15" s="76"/>
      <c r="E15" s="76"/>
      <c r="F15" s="76"/>
      <c r="G15" s="7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5" ht="30" customHeight="1" x14ac:dyDescent="0.3">
      <c r="A16" s="151" t="s">
        <v>199</v>
      </c>
      <c r="B16" s="152" t="s">
        <v>200</v>
      </c>
      <c r="C16" s="290"/>
      <c r="D16" s="76"/>
      <c r="E16" s="76"/>
      <c r="F16" s="76"/>
      <c r="G16" s="7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3" ht="30" customHeight="1" x14ac:dyDescent="0.3">
      <c r="A17" s="151" t="s">
        <v>201</v>
      </c>
      <c r="B17" s="152" t="s">
        <v>202</v>
      </c>
      <c r="C17" s="290"/>
      <c r="D17" s="76"/>
      <c r="E17" s="76"/>
      <c r="F17" s="76"/>
      <c r="G17" s="76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3" ht="30" customHeight="1" x14ac:dyDescent="0.3">
      <c r="A18" s="153" t="s">
        <v>203</v>
      </c>
      <c r="B18" s="154" t="s">
        <v>204</v>
      </c>
      <c r="C18" s="291" t="s">
        <v>205</v>
      </c>
      <c r="D18" s="76"/>
      <c r="E18" s="76"/>
      <c r="F18" s="76"/>
      <c r="G18" s="76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pans="1:23" ht="30" customHeight="1" x14ac:dyDescent="0.3">
      <c r="A19" s="153" t="s">
        <v>206</v>
      </c>
      <c r="B19" s="154" t="s">
        <v>207</v>
      </c>
      <c r="C19" s="291"/>
      <c r="D19" s="76"/>
      <c r="E19" s="76"/>
      <c r="F19" s="76"/>
      <c r="G19" s="76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3" ht="30" customHeight="1" x14ac:dyDescent="0.3">
      <c r="A20" s="155" t="s">
        <v>208</v>
      </c>
      <c r="B20" s="154" t="s">
        <v>209</v>
      </c>
      <c r="C20" s="291"/>
      <c r="D20" s="76"/>
      <c r="E20" s="76"/>
      <c r="F20" s="76"/>
      <c r="G20" s="76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3" ht="30" customHeight="1" x14ac:dyDescent="0.3">
      <c r="A21" s="153" t="s">
        <v>210</v>
      </c>
      <c r="B21" s="154" t="s">
        <v>211</v>
      </c>
      <c r="C21" s="291"/>
      <c r="D21" s="156"/>
      <c r="E21" s="156"/>
      <c r="F21" s="156"/>
      <c r="G21" s="156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3" ht="30" customHeight="1" x14ac:dyDescent="0.3">
      <c r="A22" s="153" t="s">
        <v>212</v>
      </c>
      <c r="B22" s="154" t="s">
        <v>213</v>
      </c>
      <c r="C22" s="291"/>
      <c r="D22" s="156"/>
      <c r="E22" s="156"/>
      <c r="F22" s="156"/>
      <c r="G22" s="156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3" ht="30" customHeight="1" x14ac:dyDescent="0.3">
      <c r="A23" s="157" t="s">
        <v>214</v>
      </c>
      <c r="B23" s="154" t="s">
        <v>215</v>
      </c>
      <c r="C23" s="291"/>
      <c r="D23" s="25"/>
      <c r="E23" s="10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48.6" customHeight="1" x14ac:dyDescent="0.3">
      <c r="A24" s="157" t="s">
        <v>216</v>
      </c>
      <c r="B24" s="154" t="s">
        <v>217</v>
      </c>
      <c r="C24" s="291"/>
      <c r="D24" s="25"/>
      <c r="E24" s="10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ht="45.6" customHeight="1" x14ac:dyDescent="0.3">
      <c r="A25" s="157" t="s">
        <v>218</v>
      </c>
      <c r="B25" s="154" t="s">
        <v>219</v>
      </c>
      <c r="C25" s="291"/>
      <c r="D25" s="25"/>
      <c r="E25" s="10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</sheetData>
  <mergeCells count="4">
    <mergeCell ref="C5:C7"/>
    <mergeCell ref="C8:C12"/>
    <mergeCell ref="C13:C17"/>
    <mergeCell ref="C18:C25"/>
  </mergeCells>
  <pageMargins left="0.7" right="0.7" top="0.75" bottom="0.75" header="0.3" footer="0.3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D4E64-DDFF-4184-B820-824AE6AEC478}">
  <dimension ref="A1:E328"/>
  <sheetViews>
    <sheetView workbookViewId="0">
      <selection activeCell="A2" sqref="A2"/>
    </sheetView>
  </sheetViews>
  <sheetFormatPr defaultRowHeight="14.4" x14ac:dyDescent="0.3"/>
  <cols>
    <col min="1" max="1" width="20.109375" customWidth="1"/>
    <col min="2" max="2" width="19.6640625" customWidth="1"/>
    <col min="3" max="3" width="19.88671875" customWidth="1"/>
    <col min="5" max="5" width="62.5546875" customWidth="1"/>
  </cols>
  <sheetData>
    <row r="1" spans="1:5" ht="43.2" x14ac:dyDescent="0.3">
      <c r="A1" s="243" t="s">
        <v>258</v>
      </c>
      <c r="B1" s="243" t="s">
        <v>259</v>
      </c>
      <c r="C1" s="243" t="s">
        <v>260</v>
      </c>
      <c r="E1" s="244" t="s">
        <v>261</v>
      </c>
    </row>
    <row r="2" spans="1:5" x14ac:dyDescent="0.3">
      <c r="A2" s="245" t="s">
        <v>262</v>
      </c>
      <c r="B2" s="246">
        <v>0.15</v>
      </c>
      <c r="C2" s="247"/>
    </row>
    <row r="3" spans="1:5" x14ac:dyDescent="0.3">
      <c r="A3" s="245" t="s">
        <v>263</v>
      </c>
      <c r="B3" s="246">
        <v>0.1</v>
      </c>
      <c r="C3" s="247"/>
    </row>
    <row r="4" spans="1:5" x14ac:dyDescent="0.3">
      <c r="A4" s="245" t="s">
        <v>264</v>
      </c>
      <c r="B4" s="247">
        <v>0.95</v>
      </c>
      <c r="C4" s="247"/>
    </row>
    <row r="5" spans="1:5" x14ac:dyDescent="0.3">
      <c r="A5" s="245" t="s">
        <v>265</v>
      </c>
      <c r="B5" s="247">
        <v>1.1000000000000001</v>
      </c>
      <c r="C5" s="247"/>
    </row>
    <row r="6" spans="1:5" x14ac:dyDescent="0.3">
      <c r="A6" s="247"/>
      <c r="B6" s="247"/>
      <c r="C6" s="247"/>
    </row>
    <row r="7" spans="1:5" x14ac:dyDescent="0.3">
      <c r="A7" s="247"/>
      <c r="B7" s="247"/>
      <c r="C7" s="247"/>
    </row>
    <row r="8" spans="1:5" x14ac:dyDescent="0.3">
      <c r="A8" s="247"/>
      <c r="B8" s="247"/>
      <c r="C8" s="247"/>
    </row>
    <row r="9" spans="1:5" x14ac:dyDescent="0.3">
      <c r="A9" s="247"/>
      <c r="B9" s="247"/>
      <c r="C9" s="247"/>
    </row>
    <row r="10" spans="1:5" x14ac:dyDescent="0.3">
      <c r="A10" s="247"/>
      <c r="B10" s="247"/>
      <c r="C10" s="247"/>
    </row>
    <row r="11" spans="1:5" x14ac:dyDescent="0.3">
      <c r="A11" s="247"/>
      <c r="B11" s="247"/>
      <c r="C11" s="247"/>
    </row>
    <row r="12" spans="1:5" x14ac:dyDescent="0.3">
      <c r="A12" s="247"/>
      <c r="B12" s="247"/>
      <c r="C12" s="247"/>
    </row>
    <row r="13" spans="1:5" x14ac:dyDescent="0.3">
      <c r="A13" s="247"/>
      <c r="B13" s="247"/>
      <c r="C13" s="247"/>
    </row>
    <row r="14" spans="1:5" x14ac:dyDescent="0.3">
      <c r="A14" s="247"/>
      <c r="B14" s="247"/>
      <c r="C14" s="247"/>
    </row>
    <row r="15" spans="1:5" x14ac:dyDescent="0.3">
      <c r="A15" s="247"/>
      <c r="B15" s="247"/>
      <c r="C15" s="247"/>
    </row>
    <row r="16" spans="1:5" x14ac:dyDescent="0.3">
      <c r="A16" s="247"/>
      <c r="B16" s="247"/>
      <c r="C16" s="247"/>
    </row>
    <row r="17" spans="1:3" x14ac:dyDescent="0.3">
      <c r="A17" s="247"/>
      <c r="B17" s="247"/>
      <c r="C17" s="247"/>
    </row>
    <row r="18" spans="1:3" x14ac:dyDescent="0.3">
      <c r="A18" s="248"/>
      <c r="B18" s="248"/>
      <c r="C18" s="249"/>
    </row>
    <row r="19" spans="1:3" x14ac:dyDescent="0.3">
      <c r="A19" s="248"/>
      <c r="B19" s="248"/>
      <c r="C19" s="249"/>
    </row>
    <row r="20" spans="1:3" x14ac:dyDescent="0.3">
      <c r="A20" s="248"/>
      <c r="B20" s="248"/>
      <c r="C20" s="249"/>
    </row>
    <row r="21" spans="1:3" x14ac:dyDescent="0.3">
      <c r="A21" s="248"/>
      <c r="B21" s="248"/>
      <c r="C21" s="249"/>
    </row>
    <row r="22" spans="1:3" x14ac:dyDescent="0.3">
      <c r="A22" s="248"/>
      <c r="B22" s="248"/>
      <c r="C22" s="249"/>
    </row>
    <row r="23" spans="1:3" x14ac:dyDescent="0.3">
      <c r="A23" s="248"/>
      <c r="B23" s="248"/>
      <c r="C23" s="249"/>
    </row>
    <row r="24" spans="1:3" x14ac:dyDescent="0.3">
      <c r="A24" s="250"/>
      <c r="B24" s="250"/>
    </row>
    <row r="25" spans="1:3" x14ac:dyDescent="0.3">
      <c r="A25" s="250"/>
      <c r="B25" s="250"/>
    </row>
    <row r="26" spans="1:3" x14ac:dyDescent="0.3">
      <c r="A26" s="250"/>
      <c r="B26" s="250"/>
    </row>
    <row r="27" spans="1:3" x14ac:dyDescent="0.3">
      <c r="A27" s="250"/>
      <c r="B27" s="250"/>
    </row>
    <row r="28" spans="1:3" x14ac:dyDescent="0.3">
      <c r="A28" s="250"/>
      <c r="B28" s="250"/>
    </row>
    <row r="29" spans="1:3" x14ac:dyDescent="0.3">
      <c r="A29" s="250"/>
      <c r="B29" s="250"/>
    </row>
    <row r="30" spans="1:3" x14ac:dyDescent="0.3">
      <c r="A30" s="250"/>
      <c r="B30" s="250"/>
    </row>
    <row r="31" spans="1:3" x14ac:dyDescent="0.3">
      <c r="A31" s="250"/>
      <c r="B31" s="250"/>
    </row>
    <row r="32" spans="1:3" x14ac:dyDescent="0.3">
      <c r="A32" s="250"/>
      <c r="B32" s="250"/>
    </row>
    <row r="33" spans="1:2" x14ac:dyDescent="0.3">
      <c r="A33" s="250"/>
      <c r="B33" s="250"/>
    </row>
    <row r="34" spans="1:2" x14ac:dyDescent="0.3">
      <c r="A34" s="250"/>
      <c r="B34" s="250"/>
    </row>
    <row r="35" spans="1:2" x14ac:dyDescent="0.3">
      <c r="A35" s="250"/>
      <c r="B35" s="250"/>
    </row>
    <row r="36" spans="1:2" x14ac:dyDescent="0.3">
      <c r="A36" s="250"/>
      <c r="B36" s="250"/>
    </row>
    <row r="37" spans="1:2" x14ac:dyDescent="0.3">
      <c r="A37" s="250"/>
      <c r="B37" s="250"/>
    </row>
    <row r="38" spans="1:2" x14ac:dyDescent="0.3">
      <c r="A38" s="250"/>
      <c r="B38" s="250"/>
    </row>
    <row r="39" spans="1:2" x14ac:dyDescent="0.3">
      <c r="A39" s="250"/>
      <c r="B39" s="250"/>
    </row>
    <row r="40" spans="1:2" x14ac:dyDescent="0.3">
      <c r="A40" s="250"/>
      <c r="B40" s="250"/>
    </row>
    <row r="41" spans="1:2" x14ac:dyDescent="0.3">
      <c r="A41" s="250"/>
      <c r="B41" s="250"/>
    </row>
    <row r="42" spans="1:2" x14ac:dyDescent="0.3">
      <c r="A42" s="250"/>
      <c r="B42" s="250"/>
    </row>
    <row r="43" spans="1:2" x14ac:dyDescent="0.3">
      <c r="A43" s="250"/>
      <c r="B43" s="250"/>
    </row>
    <row r="44" spans="1:2" x14ac:dyDescent="0.3">
      <c r="A44" s="250"/>
      <c r="B44" s="250"/>
    </row>
    <row r="45" spans="1:2" x14ac:dyDescent="0.3">
      <c r="A45" s="250"/>
      <c r="B45" s="250"/>
    </row>
    <row r="46" spans="1:2" x14ac:dyDescent="0.3">
      <c r="A46" s="250"/>
      <c r="B46" s="250"/>
    </row>
    <row r="47" spans="1:2" x14ac:dyDescent="0.3">
      <c r="A47" s="250"/>
      <c r="B47" s="250"/>
    </row>
    <row r="48" spans="1:2" x14ac:dyDescent="0.3">
      <c r="A48" s="250"/>
      <c r="B48" s="250"/>
    </row>
    <row r="49" spans="1:2" x14ac:dyDescent="0.3">
      <c r="A49" s="250"/>
      <c r="B49" s="250"/>
    </row>
    <row r="50" spans="1:2" x14ac:dyDescent="0.3">
      <c r="A50" s="250"/>
      <c r="B50" s="250"/>
    </row>
    <row r="51" spans="1:2" x14ac:dyDescent="0.3">
      <c r="A51" s="250"/>
      <c r="B51" s="250"/>
    </row>
    <row r="52" spans="1:2" x14ac:dyDescent="0.3">
      <c r="A52" s="250"/>
      <c r="B52" s="250"/>
    </row>
    <row r="53" spans="1:2" x14ac:dyDescent="0.3">
      <c r="A53" s="250"/>
      <c r="B53" s="250"/>
    </row>
    <row r="54" spans="1:2" x14ac:dyDescent="0.3">
      <c r="A54" s="250"/>
      <c r="B54" s="250"/>
    </row>
    <row r="55" spans="1:2" x14ac:dyDescent="0.3">
      <c r="A55" s="250"/>
      <c r="B55" s="250"/>
    </row>
    <row r="56" spans="1:2" x14ac:dyDescent="0.3">
      <c r="A56" s="250"/>
      <c r="B56" s="250"/>
    </row>
    <row r="57" spans="1:2" x14ac:dyDescent="0.3">
      <c r="A57" s="250"/>
      <c r="B57" s="250"/>
    </row>
    <row r="58" spans="1:2" x14ac:dyDescent="0.3">
      <c r="A58" s="250"/>
      <c r="B58" s="250"/>
    </row>
    <row r="59" spans="1:2" x14ac:dyDescent="0.3">
      <c r="A59" s="250"/>
      <c r="B59" s="250"/>
    </row>
    <row r="60" spans="1:2" x14ac:dyDescent="0.3">
      <c r="A60" s="250"/>
      <c r="B60" s="250"/>
    </row>
    <row r="61" spans="1:2" x14ac:dyDescent="0.3">
      <c r="A61" s="250"/>
      <c r="B61" s="250"/>
    </row>
    <row r="62" spans="1:2" x14ac:dyDescent="0.3">
      <c r="A62" s="250"/>
      <c r="B62" s="250"/>
    </row>
    <row r="63" spans="1:2" x14ac:dyDescent="0.3">
      <c r="A63" s="250"/>
      <c r="B63" s="250"/>
    </row>
    <row r="64" spans="1:2" x14ac:dyDescent="0.3">
      <c r="A64" s="250"/>
      <c r="B64" s="250"/>
    </row>
    <row r="65" spans="1:2" x14ac:dyDescent="0.3">
      <c r="A65" s="250"/>
      <c r="B65" s="250"/>
    </row>
    <row r="66" spans="1:2" x14ac:dyDescent="0.3">
      <c r="A66" s="250"/>
      <c r="B66" s="250"/>
    </row>
    <row r="67" spans="1:2" x14ac:dyDescent="0.3">
      <c r="A67" s="250"/>
      <c r="B67" s="250"/>
    </row>
    <row r="68" spans="1:2" x14ac:dyDescent="0.3">
      <c r="A68" s="250"/>
      <c r="B68" s="250"/>
    </row>
    <row r="69" spans="1:2" x14ac:dyDescent="0.3">
      <c r="A69" s="250"/>
      <c r="B69" s="250"/>
    </row>
    <row r="70" spans="1:2" x14ac:dyDescent="0.3">
      <c r="A70" s="250"/>
      <c r="B70" s="250"/>
    </row>
    <row r="71" spans="1:2" x14ac:dyDescent="0.3">
      <c r="A71" s="250"/>
      <c r="B71" s="250"/>
    </row>
    <row r="72" spans="1:2" x14ac:dyDescent="0.3">
      <c r="A72" s="250"/>
      <c r="B72" s="250"/>
    </row>
    <row r="73" spans="1:2" x14ac:dyDescent="0.3">
      <c r="A73" s="250"/>
      <c r="B73" s="250"/>
    </row>
    <row r="74" spans="1:2" x14ac:dyDescent="0.3">
      <c r="A74" s="250"/>
      <c r="B74" s="250"/>
    </row>
    <row r="75" spans="1:2" x14ac:dyDescent="0.3">
      <c r="A75" s="250"/>
      <c r="B75" s="250"/>
    </row>
    <row r="76" spans="1:2" x14ac:dyDescent="0.3">
      <c r="A76" s="250"/>
      <c r="B76" s="250"/>
    </row>
    <row r="77" spans="1:2" x14ac:dyDescent="0.3">
      <c r="A77" s="250"/>
      <c r="B77" s="250"/>
    </row>
    <row r="78" spans="1:2" x14ac:dyDescent="0.3">
      <c r="A78" s="250"/>
      <c r="B78" s="250"/>
    </row>
    <row r="79" spans="1:2" x14ac:dyDescent="0.3">
      <c r="A79" s="250"/>
      <c r="B79" s="250"/>
    </row>
    <row r="80" spans="1:2" x14ac:dyDescent="0.3">
      <c r="A80" s="250"/>
      <c r="B80" s="250"/>
    </row>
    <row r="81" spans="1:2" x14ac:dyDescent="0.3">
      <c r="A81" s="250"/>
      <c r="B81" s="250"/>
    </row>
    <row r="82" spans="1:2" x14ac:dyDescent="0.3">
      <c r="A82" s="250"/>
      <c r="B82" s="250"/>
    </row>
    <row r="83" spans="1:2" x14ac:dyDescent="0.3">
      <c r="A83" s="250"/>
      <c r="B83" s="250"/>
    </row>
    <row r="84" spans="1:2" x14ac:dyDescent="0.3">
      <c r="A84" s="250"/>
      <c r="B84" s="250"/>
    </row>
    <row r="85" spans="1:2" x14ac:dyDescent="0.3">
      <c r="A85" s="250"/>
      <c r="B85" s="250"/>
    </row>
    <row r="86" spans="1:2" x14ac:dyDescent="0.3">
      <c r="A86" s="250"/>
      <c r="B86" s="250"/>
    </row>
    <row r="87" spans="1:2" x14ac:dyDescent="0.3">
      <c r="A87" s="250"/>
      <c r="B87" s="250"/>
    </row>
    <row r="88" spans="1:2" x14ac:dyDescent="0.3">
      <c r="A88" s="250"/>
      <c r="B88" s="250"/>
    </row>
    <row r="89" spans="1:2" x14ac:dyDescent="0.3">
      <c r="A89" s="250"/>
      <c r="B89" s="250"/>
    </row>
    <row r="90" spans="1:2" x14ac:dyDescent="0.3">
      <c r="A90" s="250"/>
      <c r="B90" s="250"/>
    </row>
    <row r="91" spans="1:2" x14ac:dyDescent="0.3">
      <c r="A91" s="250"/>
      <c r="B91" s="250"/>
    </row>
    <row r="92" spans="1:2" x14ac:dyDescent="0.3">
      <c r="A92" s="250"/>
      <c r="B92" s="250"/>
    </row>
    <row r="93" spans="1:2" x14ac:dyDescent="0.3">
      <c r="A93" s="250"/>
      <c r="B93" s="250"/>
    </row>
    <row r="94" spans="1:2" x14ac:dyDescent="0.3">
      <c r="A94" s="250"/>
      <c r="B94" s="250"/>
    </row>
    <row r="95" spans="1:2" x14ac:dyDescent="0.3">
      <c r="A95" s="250"/>
      <c r="B95" s="250"/>
    </row>
    <row r="96" spans="1:2" x14ac:dyDescent="0.3">
      <c r="A96" s="250"/>
      <c r="B96" s="250"/>
    </row>
    <row r="97" spans="1:2" x14ac:dyDescent="0.3">
      <c r="A97" s="250"/>
      <c r="B97" s="250"/>
    </row>
    <row r="98" spans="1:2" x14ac:dyDescent="0.3">
      <c r="A98" s="250"/>
      <c r="B98" s="250"/>
    </row>
    <row r="99" spans="1:2" x14ac:dyDescent="0.3">
      <c r="A99" s="250"/>
      <c r="B99" s="250"/>
    </row>
    <row r="100" spans="1:2" x14ac:dyDescent="0.3">
      <c r="A100" s="250"/>
      <c r="B100" s="250"/>
    </row>
    <row r="101" spans="1:2" x14ac:dyDescent="0.3">
      <c r="A101" s="250"/>
      <c r="B101" s="250"/>
    </row>
    <row r="102" spans="1:2" x14ac:dyDescent="0.3">
      <c r="A102" s="250"/>
      <c r="B102" s="250"/>
    </row>
    <row r="103" spans="1:2" x14ac:dyDescent="0.3">
      <c r="A103" s="250"/>
      <c r="B103" s="250"/>
    </row>
    <row r="104" spans="1:2" x14ac:dyDescent="0.3">
      <c r="A104" s="250"/>
      <c r="B104" s="250"/>
    </row>
    <row r="105" spans="1:2" x14ac:dyDescent="0.3">
      <c r="A105" s="250"/>
      <c r="B105" s="250"/>
    </row>
    <row r="106" spans="1:2" x14ac:dyDescent="0.3">
      <c r="A106" s="250"/>
      <c r="B106" s="250"/>
    </row>
    <row r="107" spans="1:2" x14ac:dyDescent="0.3">
      <c r="A107" s="250"/>
      <c r="B107" s="250"/>
    </row>
    <row r="108" spans="1:2" x14ac:dyDescent="0.3">
      <c r="A108" s="250"/>
      <c r="B108" s="250"/>
    </row>
    <row r="109" spans="1:2" x14ac:dyDescent="0.3">
      <c r="A109" s="250"/>
      <c r="B109" s="250"/>
    </row>
    <row r="110" spans="1:2" x14ac:dyDescent="0.3">
      <c r="A110" s="250"/>
      <c r="B110" s="250"/>
    </row>
    <row r="111" spans="1:2" x14ac:dyDescent="0.3">
      <c r="A111" s="250"/>
      <c r="B111" s="250"/>
    </row>
    <row r="112" spans="1:2" x14ac:dyDescent="0.3">
      <c r="A112" s="250"/>
      <c r="B112" s="250"/>
    </row>
    <row r="113" spans="1:2" x14ac:dyDescent="0.3">
      <c r="A113" s="250"/>
      <c r="B113" s="250"/>
    </row>
    <row r="114" spans="1:2" x14ac:dyDescent="0.3">
      <c r="A114" s="250"/>
      <c r="B114" s="250"/>
    </row>
    <row r="115" spans="1:2" x14ac:dyDescent="0.3">
      <c r="A115" s="250"/>
      <c r="B115" s="250"/>
    </row>
    <row r="116" spans="1:2" x14ac:dyDescent="0.3">
      <c r="A116" s="250"/>
      <c r="B116" s="250"/>
    </row>
    <row r="117" spans="1:2" x14ac:dyDescent="0.3">
      <c r="A117" s="250"/>
      <c r="B117" s="250"/>
    </row>
    <row r="118" spans="1:2" x14ac:dyDescent="0.3">
      <c r="A118" s="250"/>
      <c r="B118" s="250"/>
    </row>
    <row r="119" spans="1:2" x14ac:dyDescent="0.3">
      <c r="A119" s="250"/>
      <c r="B119" s="250"/>
    </row>
    <row r="120" spans="1:2" x14ac:dyDescent="0.3">
      <c r="A120" s="250"/>
      <c r="B120" s="250"/>
    </row>
    <row r="121" spans="1:2" x14ac:dyDescent="0.3">
      <c r="A121" s="250"/>
      <c r="B121" s="250"/>
    </row>
    <row r="122" spans="1:2" x14ac:dyDescent="0.3">
      <c r="A122" s="250"/>
      <c r="B122" s="250"/>
    </row>
    <row r="123" spans="1:2" x14ac:dyDescent="0.3">
      <c r="A123" s="250"/>
      <c r="B123" s="250"/>
    </row>
    <row r="124" spans="1:2" x14ac:dyDescent="0.3">
      <c r="A124" s="250"/>
      <c r="B124" s="250"/>
    </row>
    <row r="125" spans="1:2" x14ac:dyDescent="0.3">
      <c r="A125" s="250"/>
      <c r="B125" s="250"/>
    </row>
    <row r="126" spans="1:2" x14ac:dyDescent="0.3">
      <c r="A126" s="250"/>
      <c r="B126" s="250"/>
    </row>
    <row r="127" spans="1:2" x14ac:dyDescent="0.3">
      <c r="A127" s="250"/>
      <c r="B127" s="250"/>
    </row>
    <row r="128" spans="1:2" x14ac:dyDescent="0.3">
      <c r="A128" s="250"/>
      <c r="B128" s="250"/>
    </row>
    <row r="129" spans="1:2" x14ac:dyDescent="0.3">
      <c r="A129" s="250"/>
      <c r="B129" s="250"/>
    </row>
    <row r="130" spans="1:2" x14ac:dyDescent="0.3">
      <c r="A130" s="250"/>
      <c r="B130" s="250"/>
    </row>
    <row r="131" spans="1:2" x14ac:dyDescent="0.3">
      <c r="A131" s="250"/>
      <c r="B131" s="250"/>
    </row>
    <row r="132" spans="1:2" x14ac:dyDescent="0.3">
      <c r="A132" s="250"/>
      <c r="B132" s="250"/>
    </row>
    <row r="133" spans="1:2" x14ac:dyDescent="0.3">
      <c r="A133" s="250"/>
      <c r="B133" s="250"/>
    </row>
    <row r="134" spans="1:2" x14ac:dyDescent="0.3">
      <c r="A134" s="250"/>
      <c r="B134" s="250"/>
    </row>
    <row r="135" spans="1:2" x14ac:dyDescent="0.3">
      <c r="A135" s="250"/>
      <c r="B135" s="250"/>
    </row>
    <row r="136" spans="1:2" x14ac:dyDescent="0.3">
      <c r="A136" s="250"/>
      <c r="B136" s="250"/>
    </row>
    <row r="137" spans="1:2" x14ac:dyDescent="0.3">
      <c r="A137" s="250"/>
      <c r="B137" s="250"/>
    </row>
    <row r="138" spans="1:2" x14ac:dyDescent="0.3">
      <c r="A138" s="250"/>
      <c r="B138" s="250"/>
    </row>
    <row r="139" spans="1:2" x14ac:dyDescent="0.3">
      <c r="A139" s="250"/>
      <c r="B139" s="250"/>
    </row>
    <row r="140" spans="1:2" x14ac:dyDescent="0.3">
      <c r="A140" s="250"/>
      <c r="B140" s="250"/>
    </row>
    <row r="141" spans="1:2" x14ac:dyDescent="0.3">
      <c r="A141" s="250"/>
      <c r="B141" s="250"/>
    </row>
    <row r="142" spans="1:2" x14ac:dyDescent="0.3">
      <c r="A142" s="250"/>
      <c r="B142" s="250"/>
    </row>
    <row r="143" spans="1:2" x14ac:dyDescent="0.3">
      <c r="A143" s="250"/>
      <c r="B143" s="250"/>
    </row>
    <row r="144" spans="1:2" x14ac:dyDescent="0.3">
      <c r="A144" s="250"/>
      <c r="B144" s="250"/>
    </row>
    <row r="145" spans="1:2" x14ac:dyDescent="0.3">
      <c r="A145" s="250"/>
      <c r="B145" s="250"/>
    </row>
    <row r="146" spans="1:2" x14ac:dyDescent="0.3">
      <c r="A146" s="250"/>
      <c r="B146" s="250"/>
    </row>
    <row r="147" spans="1:2" x14ac:dyDescent="0.3">
      <c r="A147" s="250"/>
      <c r="B147" s="250"/>
    </row>
    <row r="148" spans="1:2" x14ac:dyDescent="0.3">
      <c r="A148" s="250"/>
      <c r="B148" s="250"/>
    </row>
    <row r="149" spans="1:2" x14ac:dyDescent="0.3">
      <c r="A149" s="250"/>
      <c r="B149" s="250"/>
    </row>
    <row r="150" spans="1:2" x14ac:dyDescent="0.3">
      <c r="A150" s="250"/>
      <c r="B150" s="250"/>
    </row>
    <row r="151" spans="1:2" x14ac:dyDescent="0.3">
      <c r="A151" s="250"/>
      <c r="B151" s="250"/>
    </row>
    <row r="152" spans="1:2" x14ac:dyDescent="0.3">
      <c r="A152" s="250"/>
      <c r="B152" s="250"/>
    </row>
    <row r="153" spans="1:2" x14ac:dyDescent="0.3">
      <c r="A153" s="250"/>
      <c r="B153" s="250"/>
    </row>
    <row r="154" spans="1:2" x14ac:dyDescent="0.3">
      <c r="A154" s="250"/>
      <c r="B154" s="250"/>
    </row>
    <row r="155" spans="1:2" x14ac:dyDescent="0.3">
      <c r="A155" s="250"/>
      <c r="B155" s="250"/>
    </row>
    <row r="156" spans="1:2" x14ac:dyDescent="0.3">
      <c r="A156" s="250"/>
      <c r="B156" s="250"/>
    </row>
    <row r="157" spans="1:2" x14ac:dyDescent="0.3">
      <c r="A157" s="250"/>
      <c r="B157" s="250"/>
    </row>
    <row r="158" spans="1:2" x14ac:dyDescent="0.3">
      <c r="A158" s="250"/>
      <c r="B158" s="250"/>
    </row>
    <row r="159" spans="1:2" x14ac:dyDescent="0.3">
      <c r="A159" s="250"/>
      <c r="B159" s="250"/>
    </row>
    <row r="160" spans="1:2" x14ac:dyDescent="0.3">
      <c r="A160" s="250"/>
      <c r="B160" s="250"/>
    </row>
    <row r="161" spans="1:2" x14ac:dyDescent="0.3">
      <c r="A161" s="250"/>
      <c r="B161" s="250"/>
    </row>
    <row r="162" spans="1:2" x14ac:dyDescent="0.3">
      <c r="A162" s="250"/>
      <c r="B162" s="250"/>
    </row>
    <row r="163" spans="1:2" x14ac:dyDescent="0.3">
      <c r="A163" s="250"/>
      <c r="B163" s="250"/>
    </row>
    <row r="164" spans="1:2" x14ac:dyDescent="0.3">
      <c r="A164" s="250"/>
      <c r="B164" s="250"/>
    </row>
    <row r="165" spans="1:2" x14ac:dyDescent="0.3">
      <c r="A165" s="250"/>
      <c r="B165" s="250"/>
    </row>
    <row r="166" spans="1:2" x14ac:dyDescent="0.3">
      <c r="A166" s="250"/>
      <c r="B166" s="250"/>
    </row>
    <row r="167" spans="1:2" x14ac:dyDescent="0.3">
      <c r="A167" s="250"/>
      <c r="B167" s="250"/>
    </row>
    <row r="168" spans="1:2" x14ac:dyDescent="0.3">
      <c r="A168" s="250"/>
      <c r="B168" s="250"/>
    </row>
    <row r="169" spans="1:2" x14ac:dyDescent="0.3">
      <c r="A169" s="250"/>
      <c r="B169" s="250"/>
    </row>
    <row r="170" spans="1:2" x14ac:dyDescent="0.3">
      <c r="A170" s="250"/>
      <c r="B170" s="250"/>
    </row>
    <row r="171" spans="1:2" x14ac:dyDescent="0.3">
      <c r="A171" s="250"/>
      <c r="B171" s="250"/>
    </row>
    <row r="172" spans="1:2" x14ac:dyDescent="0.3">
      <c r="A172" s="250"/>
      <c r="B172" s="250"/>
    </row>
    <row r="173" spans="1:2" x14ac:dyDescent="0.3">
      <c r="A173" s="250"/>
      <c r="B173" s="250"/>
    </row>
    <row r="174" spans="1:2" x14ac:dyDescent="0.3">
      <c r="A174" s="250"/>
      <c r="B174" s="250"/>
    </row>
    <row r="175" spans="1:2" x14ac:dyDescent="0.3">
      <c r="A175" s="250"/>
      <c r="B175" s="250"/>
    </row>
    <row r="176" spans="1:2" x14ac:dyDescent="0.3">
      <c r="A176" s="250"/>
      <c r="B176" s="250"/>
    </row>
    <row r="177" spans="1:2" x14ac:dyDescent="0.3">
      <c r="A177" s="250"/>
      <c r="B177" s="250"/>
    </row>
    <row r="178" spans="1:2" x14ac:dyDescent="0.3">
      <c r="A178" s="250"/>
      <c r="B178" s="250"/>
    </row>
    <row r="179" spans="1:2" x14ac:dyDescent="0.3">
      <c r="A179" s="250"/>
      <c r="B179" s="250"/>
    </row>
    <row r="180" spans="1:2" x14ac:dyDescent="0.3">
      <c r="A180" s="250"/>
      <c r="B180" s="250"/>
    </row>
    <row r="181" spans="1:2" x14ac:dyDescent="0.3">
      <c r="A181" s="250"/>
      <c r="B181" s="250"/>
    </row>
    <row r="182" spans="1:2" x14ac:dyDescent="0.3">
      <c r="A182" s="250"/>
      <c r="B182" s="250"/>
    </row>
    <row r="183" spans="1:2" x14ac:dyDescent="0.3">
      <c r="A183" s="250"/>
      <c r="B183" s="250"/>
    </row>
    <row r="184" spans="1:2" x14ac:dyDescent="0.3">
      <c r="A184" s="250"/>
      <c r="B184" s="250"/>
    </row>
    <row r="185" spans="1:2" x14ac:dyDescent="0.3">
      <c r="A185" s="250"/>
      <c r="B185" s="250"/>
    </row>
    <row r="186" spans="1:2" x14ac:dyDescent="0.3">
      <c r="A186" s="250"/>
      <c r="B186" s="250"/>
    </row>
    <row r="187" spans="1:2" x14ac:dyDescent="0.3">
      <c r="A187" s="250"/>
      <c r="B187" s="250"/>
    </row>
    <row r="188" spans="1:2" x14ac:dyDescent="0.3">
      <c r="A188" s="250"/>
      <c r="B188" s="250"/>
    </row>
    <row r="189" spans="1:2" x14ac:dyDescent="0.3">
      <c r="A189" s="250"/>
      <c r="B189" s="250"/>
    </row>
    <row r="190" spans="1:2" x14ac:dyDescent="0.3">
      <c r="A190" s="250"/>
      <c r="B190" s="250"/>
    </row>
    <row r="191" spans="1:2" x14ac:dyDescent="0.3">
      <c r="A191" s="250"/>
      <c r="B191" s="250"/>
    </row>
    <row r="192" spans="1:2" x14ac:dyDescent="0.3">
      <c r="A192" s="250"/>
      <c r="B192" s="250"/>
    </row>
    <row r="193" spans="1:2" x14ac:dyDescent="0.3">
      <c r="A193" s="250"/>
      <c r="B193" s="250"/>
    </row>
    <row r="194" spans="1:2" x14ac:dyDescent="0.3">
      <c r="A194" s="250"/>
      <c r="B194" s="250"/>
    </row>
    <row r="195" spans="1:2" x14ac:dyDescent="0.3">
      <c r="A195" s="250"/>
      <c r="B195" s="250"/>
    </row>
    <row r="196" spans="1:2" x14ac:dyDescent="0.3">
      <c r="A196" s="250"/>
      <c r="B196" s="250"/>
    </row>
    <row r="197" spans="1:2" x14ac:dyDescent="0.3">
      <c r="A197" s="250"/>
      <c r="B197" s="250"/>
    </row>
    <row r="198" spans="1:2" x14ac:dyDescent="0.3">
      <c r="A198" s="250"/>
      <c r="B198" s="250"/>
    </row>
    <row r="199" spans="1:2" x14ac:dyDescent="0.3">
      <c r="A199" s="250"/>
      <c r="B199" s="250"/>
    </row>
    <row r="200" spans="1:2" x14ac:dyDescent="0.3">
      <c r="A200" s="250"/>
      <c r="B200" s="250"/>
    </row>
    <row r="201" spans="1:2" x14ac:dyDescent="0.3">
      <c r="A201" s="250"/>
      <c r="B201" s="250"/>
    </row>
    <row r="202" spans="1:2" x14ac:dyDescent="0.3">
      <c r="A202" s="250"/>
      <c r="B202" s="250"/>
    </row>
    <row r="203" spans="1:2" x14ac:dyDescent="0.3">
      <c r="A203" s="250"/>
      <c r="B203" s="250"/>
    </row>
    <row r="204" spans="1:2" x14ac:dyDescent="0.3">
      <c r="A204" s="250"/>
      <c r="B204" s="250"/>
    </row>
    <row r="205" spans="1:2" x14ac:dyDescent="0.3">
      <c r="A205" s="250"/>
      <c r="B205" s="250"/>
    </row>
    <row r="206" spans="1:2" x14ac:dyDescent="0.3">
      <c r="A206" s="250"/>
      <c r="B206" s="250"/>
    </row>
    <row r="207" spans="1:2" x14ac:dyDescent="0.3">
      <c r="A207" s="250"/>
      <c r="B207" s="250"/>
    </row>
    <row r="208" spans="1:2" x14ac:dyDescent="0.3">
      <c r="A208" s="250"/>
      <c r="B208" s="250"/>
    </row>
    <row r="209" spans="1:2" x14ac:dyDescent="0.3">
      <c r="A209" s="250"/>
      <c r="B209" s="250"/>
    </row>
    <row r="210" spans="1:2" x14ac:dyDescent="0.3">
      <c r="A210" s="250"/>
      <c r="B210" s="250"/>
    </row>
    <row r="211" spans="1:2" x14ac:dyDescent="0.3">
      <c r="A211" s="250"/>
      <c r="B211" s="250"/>
    </row>
    <row r="212" spans="1:2" x14ac:dyDescent="0.3">
      <c r="A212" s="250"/>
      <c r="B212" s="250"/>
    </row>
    <row r="213" spans="1:2" x14ac:dyDescent="0.3">
      <c r="A213" s="250"/>
      <c r="B213" s="250"/>
    </row>
    <row r="214" spans="1:2" x14ac:dyDescent="0.3">
      <c r="A214" s="250"/>
      <c r="B214" s="250"/>
    </row>
    <row r="215" spans="1:2" x14ac:dyDescent="0.3">
      <c r="A215" s="250"/>
      <c r="B215" s="250"/>
    </row>
    <row r="216" spans="1:2" x14ac:dyDescent="0.3">
      <c r="A216" s="250"/>
      <c r="B216" s="250"/>
    </row>
    <row r="217" spans="1:2" x14ac:dyDescent="0.3">
      <c r="A217" s="250"/>
      <c r="B217" s="250"/>
    </row>
    <row r="218" spans="1:2" x14ac:dyDescent="0.3">
      <c r="A218" s="250"/>
      <c r="B218" s="250"/>
    </row>
    <row r="219" spans="1:2" x14ac:dyDescent="0.3">
      <c r="A219" s="250"/>
      <c r="B219" s="250"/>
    </row>
    <row r="220" spans="1:2" x14ac:dyDescent="0.3">
      <c r="A220" s="250"/>
      <c r="B220" s="250"/>
    </row>
    <row r="221" spans="1:2" x14ac:dyDescent="0.3">
      <c r="A221" s="250"/>
      <c r="B221" s="250"/>
    </row>
    <row r="222" spans="1:2" x14ac:dyDescent="0.3">
      <c r="A222" s="250"/>
      <c r="B222" s="250"/>
    </row>
    <row r="223" spans="1:2" x14ac:dyDescent="0.3">
      <c r="A223" s="250"/>
      <c r="B223" s="250"/>
    </row>
    <row r="224" spans="1:2" x14ac:dyDescent="0.3">
      <c r="A224" s="250"/>
      <c r="B224" s="250"/>
    </row>
    <row r="225" spans="1:2" x14ac:dyDescent="0.3">
      <c r="A225" s="250"/>
      <c r="B225" s="250"/>
    </row>
    <row r="226" spans="1:2" x14ac:dyDescent="0.3">
      <c r="A226" s="250"/>
      <c r="B226" s="250"/>
    </row>
    <row r="227" spans="1:2" x14ac:dyDescent="0.3">
      <c r="A227" s="250"/>
      <c r="B227" s="250"/>
    </row>
    <row r="228" spans="1:2" x14ac:dyDescent="0.3">
      <c r="A228" s="250"/>
      <c r="B228" s="250"/>
    </row>
    <row r="229" spans="1:2" x14ac:dyDescent="0.3">
      <c r="A229" s="250"/>
      <c r="B229" s="250"/>
    </row>
    <row r="230" spans="1:2" x14ac:dyDescent="0.3">
      <c r="A230" s="250"/>
      <c r="B230" s="250"/>
    </row>
    <row r="231" spans="1:2" x14ac:dyDescent="0.3">
      <c r="A231" s="250"/>
      <c r="B231" s="250"/>
    </row>
    <row r="232" spans="1:2" x14ac:dyDescent="0.3">
      <c r="A232" s="250"/>
      <c r="B232" s="250"/>
    </row>
    <row r="233" spans="1:2" x14ac:dyDescent="0.3">
      <c r="A233" s="250"/>
      <c r="B233" s="250"/>
    </row>
    <row r="234" spans="1:2" x14ac:dyDescent="0.3">
      <c r="A234" s="250"/>
      <c r="B234" s="250"/>
    </row>
    <row r="235" spans="1:2" x14ac:dyDescent="0.3">
      <c r="A235" s="250"/>
      <c r="B235" s="250"/>
    </row>
    <row r="236" spans="1:2" x14ac:dyDescent="0.3">
      <c r="A236" s="250"/>
      <c r="B236" s="250"/>
    </row>
    <row r="237" spans="1:2" x14ac:dyDescent="0.3">
      <c r="A237" s="250"/>
      <c r="B237" s="250"/>
    </row>
    <row r="238" spans="1:2" x14ac:dyDescent="0.3">
      <c r="A238" s="250"/>
      <c r="B238" s="250"/>
    </row>
    <row r="239" spans="1:2" x14ac:dyDescent="0.3">
      <c r="A239" s="250"/>
      <c r="B239" s="250"/>
    </row>
    <row r="240" spans="1:2" x14ac:dyDescent="0.3">
      <c r="A240" s="250"/>
      <c r="B240" s="250"/>
    </row>
    <row r="241" spans="1:2" x14ac:dyDescent="0.3">
      <c r="A241" s="250"/>
      <c r="B241" s="250"/>
    </row>
    <row r="242" spans="1:2" x14ac:dyDescent="0.3">
      <c r="A242" s="250"/>
      <c r="B242" s="250"/>
    </row>
    <row r="243" spans="1:2" x14ac:dyDescent="0.3">
      <c r="A243" s="250"/>
      <c r="B243" s="250"/>
    </row>
    <row r="244" spans="1:2" x14ac:dyDescent="0.3">
      <c r="A244" s="250"/>
      <c r="B244" s="250"/>
    </row>
    <row r="245" spans="1:2" x14ac:dyDescent="0.3">
      <c r="A245" s="250"/>
      <c r="B245" s="250"/>
    </row>
    <row r="246" spans="1:2" x14ac:dyDescent="0.3">
      <c r="A246" s="250"/>
      <c r="B246" s="250"/>
    </row>
    <row r="247" spans="1:2" x14ac:dyDescent="0.3">
      <c r="A247" s="250"/>
      <c r="B247" s="250"/>
    </row>
    <row r="248" spans="1:2" x14ac:dyDescent="0.3">
      <c r="A248" s="250"/>
      <c r="B248" s="250"/>
    </row>
    <row r="249" spans="1:2" x14ac:dyDescent="0.3">
      <c r="A249" s="250"/>
      <c r="B249" s="250"/>
    </row>
    <row r="250" spans="1:2" x14ac:dyDescent="0.3">
      <c r="A250" s="250"/>
      <c r="B250" s="250"/>
    </row>
    <row r="251" spans="1:2" x14ac:dyDescent="0.3">
      <c r="A251" s="250"/>
      <c r="B251" s="250"/>
    </row>
    <row r="252" spans="1:2" x14ac:dyDescent="0.3">
      <c r="A252" s="250"/>
      <c r="B252" s="250"/>
    </row>
    <row r="253" spans="1:2" x14ac:dyDescent="0.3">
      <c r="A253" s="250"/>
      <c r="B253" s="250"/>
    </row>
    <row r="254" spans="1:2" x14ac:dyDescent="0.3">
      <c r="A254" s="250"/>
      <c r="B254" s="250"/>
    </row>
    <row r="255" spans="1:2" x14ac:dyDescent="0.3">
      <c r="A255" s="250"/>
      <c r="B255" s="250"/>
    </row>
    <row r="256" spans="1:2" x14ac:dyDescent="0.3">
      <c r="A256" s="250"/>
      <c r="B256" s="250"/>
    </row>
    <row r="257" spans="1:2" x14ac:dyDescent="0.3">
      <c r="A257" s="250"/>
      <c r="B257" s="250"/>
    </row>
    <row r="258" spans="1:2" x14ac:dyDescent="0.3">
      <c r="A258" s="250"/>
      <c r="B258" s="250"/>
    </row>
    <row r="259" spans="1:2" x14ac:dyDescent="0.3">
      <c r="A259" s="250"/>
      <c r="B259" s="250"/>
    </row>
    <row r="260" spans="1:2" x14ac:dyDescent="0.3">
      <c r="A260" s="250"/>
      <c r="B260" s="250"/>
    </row>
    <row r="261" spans="1:2" x14ac:dyDescent="0.3">
      <c r="A261" s="250"/>
      <c r="B261" s="250"/>
    </row>
    <row r="262" spans="1:2" x14ac:dyDescent="0.3">
      <c r="A262" s="250"/>
      <c r="B262" s="250"/>
    </row>
    <row r="263" spans="1:2" x14ac:dyDescent="0.3">
      <c r="A263" s="250"/>
      <c r="B263" s="250"/>
    </row>
    <row r="264" spans="1:2" x14ac:dyDescent="0.3">
      <c r="A264" s="250"/>
      <c r="B264" s="250"/>
    </row>
    <row r="265" spans="1:2" x14ac:dyDescent="0.3">
      <c r="A265" s="250"/>
      <c r="B265" s="250"/>
    </row>
    <row r="266" spans="1:2" x14ac:dyDescent="0.3">
      <c r="A266" s="250"/>
      <c r="B266" s="250"/>
    </row>
    <row r="267" spans="1:2" x14ac:dyDescent="0.3">
      <c r="A267" s="250"/>
      <c r="B267" s="250"/>
    </row>
    <row r="268" spans="1:2" x14ac:dyDescent="0.3">
      <c r="A268" s="250"/>
      <c r="B268" s="250"/>
    </row>
    <row r="269" spans="1:2" x14ac:dyDescent="0.3">
      <c r="A269" s="250"/>
      <c r="B269" s="250"/>
    </row>
    <row r="270" spans="1:2" x14ac:dyDescent="0.3">
      <c r="A270" s="250"/>
      <c r="B270" s="250"/>
    </row>
    <row r="271" spans="1:2" x14ac:dyDescent="0.3">
      <c r="A271" s="250"/>
      <c r="B271" s="250"/>
    </row>
    <row r="272" spans="1:2" x14ac:dyDescent="0.3">
      <c r="A272" s="250"/>
      <c r="B272" s="250"/>
    </row>
    <row r="273" spans="1:2" x14ac:dyDescent="0.3">
      <c r="A273" s="250"/>
      <c r="B273" s="250"/>
    </row>
    <row r="274" spans="1:2" x14ac:dyDescent="0.3">
      <c r="A274" s="250"/>
      <c r="B274" s="250"/>
    </row>
    <row r="275" spans="1:2" x14ac:dyDescent="0.3">
      <c r="A275" s="250"/>
      <c r="B275" s="250"/>
    </row>
    <row r="276" spans="1:2" x14ac:dyDescent="0.3">
      <c r="A276" s="250"/>
      <c r="B276" s="250"/>
    </row>
    <row r="277" spans="1:2" x14ac:dyDescent="0.3">
      <c r="A277" s="250"/>
      <c r="B277" s="250"/>
    </row>
    <row r="278" spans="1:2" x14ac:dyDescent="0.3">
      <c r="A278" s="250"/>
      <c r="B278" s="250"/>
    </row>
    <row r="279" spans="1:2" x14ac:dyDescent="0.3">
      <c r="A279" s="250"/>
      <c r="B279" s="250"/>
    </row>
    <row r="280" spans="1:2" x14ac:dyDescent="0.3">
      <c r="A280" s="250"/>
      <c r="B280" s="250"/>
    </row>
    <row r="281" spans="1:2" x14ac:dyDescent="0.3">
      <c r="A281" s="250"/>
      <c r="B281" s="250"/>
    </row>
    <row r="282" spans="1:2" x14ac:dyDescent="0.3">
      <c r="A282" s="250"/>
      <c r="B282" s="250"/>
    </row>
    <row r="283" spans="1:2" x14ac:dyDescent="0.3">
      <c r="A283" s="250"/>
      <c r="B283" s="250"/>
    </row>
    <row r="284" spans="1:2" x14ac:dyDescent="0.3">
      <c r="A284" s="250"/>
      <c r="B284" s="250"/>
    </row>
    <row r="285" spans="1:2" x14ac:dyDescent="0.3">
      <c r="A285" s="250"/>
      <c r="B285" s="250"/>
    </row>
    <row r="286" spans="1:2" x14ac:dyDescent="0.3">
      <c r="A286" s="250"/>
      <c r="B286" s="250"/>
    </row>
    <row r="287" spans="1:2" x14ac:dyDescent="0.3">
      <c r="A287" s="250"/>
      <c r="B287" s="250"/>
    </row>
    <row r="288" spans="1:2" x14ac:dyDescent="0.3">
      <c r="A288" s="250"/>
      <c r="B288" s="250"/>
    </row>
    <row r="289" spans="1:2" x14ac:dyDescent="0.3">
      <c r="A289" s="250"/>
      <c r="B289" s="250"/>
    </row>
    <row r="290" spans="1:2" x14ac:dyDescent="0.3">
      <c r="A290" s="250"/>
      <c r="B290" s="250"/>
    </row>
    <row r="291" spans="1:2" x14ac:dyDescent="0.3">
      <c r="A291" s="250"/>
      <c r="B291" s="250"/>
    </row>
    <row r="292" spans="1:2" x14ac:dyDescent="0.3">
      <c r="A292" s="250"/>
      <c r="B292" s="250"/>
    </row>
    <row r="293" spans="1:2" x14ac:dyDescent="0.3">
      <c r="A293" s="250"/>
      <c r="B293" s="250"/>
    </row>
    <row r="294" spans="1:2" x14ac:dyDescent="0.3">
      <c r="A294" s="250"/>
      <c r="B294" s="250"/>
    </row>
    <row r="295" spans="1:2" x14ac:dyDescent="0.3">
      <c r="A295" s="250"/>
      <c r="B295" s="250"/>
    </row>
    <row r="296" spans="1:2" x14ac:dyDescent="0.3">
      <c r="A296" s="250"/>
      <c r="B296" s="250"/>
    </row>
    <row r="297" spans="1:2" x14ac:dyDescent="0.3">
      <c r="A297" s="250"/>
      <c r="B297" s="250"/>
    </row>
    <row r="298" spans="1:2" x14ac:dyDescent="0.3">
      <c r="A298" s="250"/>
      <c r="B298" s="250"/>
    </row>
    <row r="299" spans="1:2" x14ac:dyDescent="0.3">
      <c r="A299" s="250"/>
      <c r="B299" s="250"/>
    </row>
    <row r="300" spans="1:2" x14ac:dyDescent="0.3">
      <c r="A300" s="250"/>
      <c r="B300" s="250"/>
    </row>
    <row r="301" spans="1:2" x14ac:dyDescent="0.3">
      <c r="A301" s="250"/>
      <c r="B301" s="250"/>
    </row>
    <row r="302" spans="1:2" x14ac:dyDescent="0.3">
      <c r="A302" s="250"/>
      <c r="B302" s="250"/>
    </row>
    <row r="303" spans="1:2" x14ac:dyDescent="0.3">
      <c r="A303" s="250"/>
      <c r="B303" s="250"/>
    </row>
    <row r="304" spans="1:2" x14ac:dyDescent="0.3">
      <c r="A304" s="250"/>
      <c r="B304" s="250"/>
    </row>
    <row r="305" spans="1:2" x14ac:dyDescent="0.3">
      <c r="A305" s="250"/>
      <c r="B305" s="250"/>
    </row>
    <row r="306" spans="1:2" x14ac:dyDescent="0.3">
      <c r="A306" s="250"/>
      <c r="B306" s="250"/>
    </row>
    <row r="307" spans="1:2" x14ac:dyDescent="0.3">
      <c r="A307" s="250"/>
      <c r="B307" s="250"/>
    </row>
    <row r="308" spans="1:2" x14ac:dyDescent="0.3">
      <c r="A308" s="250"/>
      <c r="B308" s="250"/>
    </row>
    <row r="309" spans="1:2" x14ac:dyDescent="0.3">
      <c r="A309" s="250"/>
      <c r="B309" s="250"/>
    </row>
    <row r="310" spans="1:2" x14ac:dyDescent="0.3">
      <c r="A310" s="250"/>
      <c r="B310" s="250"/>
    </row>
    <row r="311" spans="1:2" x14ac:dyDescent="0.3">
      <c r="A311" s="250"/>
      <c r="B311" s="250"/>
    </row>
    <row r="312" spans="1:2" x14ac:dyDescent="0.3">
      <c r="A312" s="250"/>
      <c r="B312" s="250"/>
    </row>
    <row r="313" spans="1:2" x14ac:dyDescent="0.3">
      <c r="A313" s="250"/>
      <c r="B313" s="250"/>
    </row>
    <row r="314" spans="1:2" x14ac:dyDescent="0.3">
      <c r="A314" s="250"/>
      <c r="B314" s="250"/>
    </row>
    <row r="315" spans="1:2" x14ac:dyDescent="0.3">
      <c r="A315" s="250"/>
      <c r="B315" s="250"/>
    </row>
    <row r="316" spans="1:2" x14ac:dyDescent="0.3">
      <c r="A316" s="250"/>
      <c r="B316" s="250"/>
    </row>
    <row r="317" spans="1:2" x14ac:dyDescent="0.3">
      <c r="A317" s="250"/>
      <c r="B317" s="250"/>
    </row>
    <row r="318" spans="1:2" x14ac:dyDescent="0.3">
      <c r="A318" s="250"/>
      <c r="B318" s="250"/>
    </row>
    <row r="319" spans="1:2" x14ac:dyDescent="0.3">
      <c r="A319" s="250"/>
      <c r="B319" s="250"/>
    </row>
    <row r="320" spans="1:2" x14ac:dyDescent="0.3">
      <c r="A320" s="250"/>
      <c r="B320" s="250"/>
    </row>
    <row r="321" spans="1:2" x14ac:dyDescent="0.3">
      <c r="A321" s="250"/>
      <c r="B321" s="250"/>
    </row>
    <row r="322" spans="1:2" x14ac:dyDescent="0.3">
      <c r="A322" s="250"/>
      <c r="B322" s="250"/>
    </row>
    <row r="323" spans="1:2" x14ac:dyDescent="0.3">
      <c r="A323" s="250"/>
      <c r="B323" s="250"/>
    </row>
    <row r="324" spans="1:2" x14ac:dyDescent="0.3">
      <c r="A324" s="250"/>
      <c r="B324" s="250"/>
    </row>
    <row r="325" spans="1:2" x14ac:dyDescent="0.3">
      <c r="A325" s="250"/>
      <c r="B325" s="250"/>
    </row>
    <row r="326" spans="1:2" x14ac:dyDescent="0.3">
      <c r="A326" s="250"/>
      <c r="B326" s="250"/>
    </row>
    <row r="327" spans="1:2" x14ac:dyDescent="0.3">
      <c r="A327" s="250"/>
      <c r="B327" s="250"/>
    </row>
    <row r="328" spans="1:2" x14ac:dyDescent="0.3">
      <c r="A328" s="250"/>
      <c r="B328" s="25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E181"/>
  </sheetPr>
  <dimension ref="A1:AB17"/>
  <sheetViews>
    <sheetView zoomScale="90" zoomScaleNormal="90" workbookViewId="0">
      <pane xSplit="1" ySplit="2" topLeftCell="B3" activePane="bottomRight" state="frozen"/>
      <selection activeCell="H34" sqref="H34"/>
      <selection pane="topRight" activeCell="H34" sqref="H34"/>
      <selection pane="bottomLeft" activeCell="H34" sqref="H34"/>
      <selection pane="bottomRight" activeCell="F19" sqref="F19"/>
    </sheetView>
  </sheetViews>
  <sheetFormatPr defaultColWidth="9.109375" defaultRowHeight="14.4" x14ac:dyDescent="0.3"/>
  <cols>
    <col min="1" max="1" width="40.5546875" style="6" customWidth="1"/>
    <col min="2" max="3" width="10.5546875" style="7" customWidth="1"/>
    <col min="4" max="5" width="8.5546875" style="3" customWidth="1"/>
    <col min="6" max="6" width="7" style="3" customWidth="1"/>
    <col min="7" max="7" width="7.6640625" style="3" customWidth="1"/>
    <col min="8" max="27" width="8.5546875" style="3" customWidth="1"/>
    <col min="28" max="16384" width="9.109375" style="5"/>
  </cols>
  <sheetData>
    <row r="1" spans="1:28" s="8" customFormat="1" ht="26.25" customHeight="1" x14ac:dyDescent="0.3">
      <c r="A1" s="293" t="s">
        <v>14</v>
      </c>
      <c r="B1" s="39"/>
      <c r="C1" s="39"/>
      <c r="D1" s="294" t="s">
        <v>2</v>
      </c>
      <c r="E1" s="295"/>
      <c r="F1" s="294" t="s">
        <v>154</v>
      </c>
      <c r="G1" s="295"/>
      <c r="H1" s="292" t="s">
        <v>32</v>
      </c>
      <c r="I1" s="292"/>
      <c r="J1" s="292" t="s">
        <v>33</v>
      </c>
      <c r="K1" s="292"/>
      <c r="L1" s="292" t="s">
        <v>34</v>
      </c>
      <c r="M1" s="292"/>
      <c r="N1" s="292" t="s">
        <v>35</v>
      </c>
      <c r="O1" s="292"/>
      <c r="P1" s="292" t="s">
        <v>36</v>
      </c>
      <c r="Q1" s="292"/>
      <c r="R1" s="292" t="s">
        <v>37</v>
      </c>
      <c r="S1" s="292"/>
      <c r="T1" s="292" t="s">
        <v>38</v>
      </c>
      <c r="U1" s="292"/>
      <c r="V1" s="292" t="s">
        <v>39</v>
      </c>
      <c r="W1" s="292"/>
      <c r="X1" s="292" t="s">
        <v>40</v>
      </c>
      <c r="Y1" s="292"/>
      <c r="Z1" s="292" t="s">
        <v>41</v>
      </c>
      <c r="AA1" s="292"/>
      <c r="AB1" s="127"/>
    </row>
    <row r="2" spans="1:28" s="9" customFormat="1" x14ac:dyDescent="0.3">
      <c r="A2" s="293"/>
      <c r="B2" s="42" t="s">
        <v>133</v>
      </c>
      <c r="C2" s="42" t="s">
        <v>3</v>
      </c>
      <c r="D2" s="118" t="s">
        <v>4</v>
      </c>
      <c r="E2" s="118" t="s">
        <v>5</v>
      </c>
      <c r="F2" s="118" t="s">
        <v>4</v>
      </c>
      <c r="G2" s="118" t="s">
        <v>5</v>
      </c>
      <c r="H2" s="36" t="s">
        <v>4</v>
      </c>
      <c r="I2" s="36" t="s">
        <v>5</v>
      </c>
      <c r="J2" s="36" t="s">
        <v>4</v>
      </c>
      <c r="K2" s="36" t="s">
        <v>5</v>
      </c>
      <c r="L2" s="36" t="s">
        <v>4</v>
      </c>
      <c r="M2" s="36" t="s">
        <v>5</v>
      </c>
      <c r="N2" s="36" t="s">
        <v>4</v>
      </c>
      <c r="O2" s="36" t="s">
        <v>5</v>
      </c>
      <c r="P2" s="36" t="s">
        <v>4</v>
      </c>
      <c r="Q2" s="36" t="s">
        <v>5</v>
      </c>
      <c r="R2" s="36" t="s">
        <v>4</v>
      </c>
      <c r="S2" s="36" t="s">
        <v>5</v>
      </c>
      <c r="T2" s="36" t="s">
        <v>4</v>
      </c>
      <c r="U2" s="36" t="s">
        <v>5</v>
      </c>
      <c r="V2" s="36" t="s">
        <v>4</v>
      </c>
      <c r="W2" s="36" t="s">
        <v>5</v>
      </c>
      <c r="X2" s="36" t="s">
        <v>4</v>
      </c>
      <c r="Y2" s="36" t="s">
        <v>5</v>
      </c>
      <c r="Z2" s="36" t="s">
        <v>4</v>
      </c>
      <c r="AA2" s="36" t="s">
        <v>5</v>
      </c>
      <c r="AB2" s="128"/>
    </row>
    <row r="3" spans="1:28" x14ac:dyDescent="0.3">
      <c r="A3" s="12" t="s">
        <v>111</v>
      </c>
      <c r="B3" s="13"/>
      <c r="C3" s="13" t="s">
        <v>0</v>
      </c>
      <c r="D3" s="14"/>
      <c r="E3" s="15">
        <v>0</v>
      </c>
      <c r="F3" s="14"/>
      <c r="G3" s="15"/>
      <c r="H3" s="14"/>
      <c r="I3" s="15"/>
      <c r="J3" s="14"/>
      <c r="K3" s="15"/>
      <c r="L3" s="14"/>
      <c r="M3" s="15"/>
      <c r="N3" s="14"/>
      <c r="O3" s="15"/>
      <c r="P3" s="14"/>
      <c r="Q3" s="15"/>
      <c r="R3" s="14"/>
      <c r="S3" s="15"/>
      <c r="T3" s="14"/>
      <c r="U3" s="15"/>
      <c r="V3" s="14"/>
      <c r="W3" s="15"/>
      <c r="X3" s="14"/>
      <c r="Y3" s="15"/>
      <c r="Z3" s="14"/>
      <c r="AA3" s="15"/>
      <c r="AB3" s="129"/>
    </row>
    <row r="4" spans="1:28" x14ac:dyDescent="0.3">
      <c r="A4" s="12" t="s">
        <v>112</v>
      </c>
      <c r="B4" s="13"/>
      <c r="C4" s="13" t="s">
        <v>0</v>
      </c>
      <c r="D4" s="14">
        <v>1</v>
      </c>
      <c r="E4" s="15">
        <v>1</v>
      </c>
      <c r="F4" s="14"/>
      <c r="G4" s="15"/>
      <c r="H4" s="14">
        <v>0</v>
      </c>
      <c r="I4" s="15">
        <v>4</v>
      </c>
      <c r="J4" s="14"/>
      <c r="K4" s="15">
        <v>4</v>
      </c>
      <c r="L4" s="14"/>
      <c r="M4" s="15">
        <v>4</v>
      </c>
      <c r="N4" s="14"/>
      <c r="O4" s="15">
        <v>4</v>
      </c>
      <c r="P4" s="14"/>
      <c r="Q4" s="15">
        <v>4</v>
      </c>
      <c r="R4" s="14"/>
      <c r="S4" s="15">
        <v>4</v>
      </c>
      <c r="T4" s="14"/>
      <c r="U4" s="15">
        <v>4</v>
      </c>
      <c r="V4" s="14"/>
      <c r="W4" s="15">
        <v>4</v>
      </c>
      <c r="X4" s="14"/>
      <c r="Y4" s="15">
        <v>4</v>
      </c>
      <c r="Z4" s="14"/>
      <c r="AA4" s="15">
        <v>0</v>
      </c>
      <c r="AB4" s="129"/>
    </row>
    <row r="5" spans="1:28" x14ac:dyDescent="0.3">
      <c r="A5" s="12" t="s">
        <v>113</v>
      </c>
      <c r="B5" s="13"/>
      <c r="C5" s="13" t="s">
        <v>0</v>
      </c>
      <c r="D5" s="14">
        <v>1</v>
      </c>
      <c r="E5" s="15">
        <v>1</v>
      </c>
      <c r="F5" s="14"/>
      <c r="G5" s="15"/>
      <c r="H5" s="14">
        <v>0</v>
      </c>
      <c r="I5" s="15">
        <v>0</v>
      </c>
      <c r="J5" s="318"/>
      <c r="K5" s="15">
        <v>1</v>
      </c>
      <c r="L5" s="14"/>
      <c r="M5" s="15">
        <v>1</v>
      </c>
      <c r="N5" s="14"/>
      <c r="O5" s="15">
        <v>1</v>
      </c>
      <c r="P5" s="14"/>
      <c r="Q5" s="15">
        <v>1</v>
      </c>
      <c r="R5" s="14"/>
      <c r="S5" s="15">
        <v>1</v>
      </c>
      <c r="T5" s="14"/>
      <c r="U5" s="15">
        <v>1</v>
      </c>
      <c r="V5" s="14"/>
      <c r="W5" s="15">
        <v>0</v>
      </c>
      <c r="X5" s="14"/>
      <c r="Y5" s="15">
        <v>0</v>
      </c>
      <c r="Z5" s="14"/>
      <c r="AA5" s="15">
        <v>0</v>
      </c>
      <c r="AB5" s="129"/>
    </row>
    <row r="6" spans="1:28" x14ac:dyDescent="0.3">
      <c r="A6" s="12" t="s">
        <v>114</v>
      </c>
      <c r="B6" s="13"/>
      <c r="C6" s="13" t="s">
        <v>0</v>
      </c>
      <c r="D6" s="14">
        <v>1</v>
      </c>
      <c r="E6" s="15">
        <v>1</v>
      </c>
      <c r="F6" s="14"/>
      <c r="G6" s="15"/>
      <c r="H6" s="14">
        <v>0</v>
      </c>
      <c r="I6" s="15">
        <v>5</v>
      </c>
      <c r="J6" s="14"/>
      <c r="K6" s="15">
        <v>5</v>
      </c>
      <c r="L6" s="14"/>
      <c r="M6" s="15">
        <v>5</v>
      </c>
      <c r="N6" s="14"/>
      <c r="O6" s="15">
        <v>5</v>
      </c>
      <c r="P6" s="14"/>
      <c r="Q6" s="15">
        <v>5</v>
      </c>
      <c r="R6" s="14"/>
      <c r="S6" s="15">
        <v>5</v>
      </c>
      <c r="T6" s="14"/>
      <c r="U6" s="15">
        <v>5</v>
      </c>
      <c r="V6" s="14"/>
      <c r="W6" s="15">
        <v>5</v>
      </c>
      <c r="X6" s="14"/>
      <c r="Y6" s="15">
        <v>5</v>
      </c>
      <c r="Z6" s="14"/>
      <c r="AA6" s="15">
        <v>0</v>
      </c>
      <c r="AB6" s="129"/>
    </row>
    <row r="7" spans="1:28" x14ac:dyDescent="0.3">
      <c r="A7" s="12" t="s">
        <v>115</v>
      </c>
      <c r="B7" s="13"/>
      <c r="C7" s="13" t="s">
        <v>0</v>
      </c>
      <c r="D7" s="14">
        <v>0</v>
      </c>
      <c r="E7" s="15">
        <v>0</v>
      </c>
      <c r="F7" s="14"/>
      <c r="G7" s="15"/>
      <c r="H7" s="14"/>
      <c r="I7" s="15"/>
      <c r="J7" s="14"/>
      <c r="K7" s="15"/>
      <c r="L7" s="14"/>
      <c r="M7" s="15"/>
      <c r="N7" s="14"/>
      <c r="O7" s="15"/>
      <c r="P7" s="14"/>
      <c r="Q7" s="15"/>
      <c r="R7" s="14"/>
      <c r="S7" s="15"/>
      <c r="T7" s="14"/>
      <c r="U7" s="15"/>
      <c r="V7" s="14"/>
      <c r="W7" s="15"/>
      <c r="X7" s="14"/>
      <c r="Y7" s="15"/>
      <c r="Z7" s="14"/>
      <c r="AA7" s="15"/>
      <c r="AB7" s="129"/>
    </row>
    <row r="8" spans="1:28" x14ac:dyDescent="0.3">
      <c r="A8" s="12" t="s">
        <v>116</v>
      </c>
      <c r="B8" s="13"/>
      <c r="C8" s="13" t="s">
        <v>0</v>
      </c>
      <c r="D8" s="14">
        <v>0</v>
      </c>
      <c r="E8" s="15">
        <v>0</v>
      </c>
      <c r="F8" s="14"/>
      <c r="G8" s="15"/>
      <c r="H8" s="14"/>
      <c r="I8" s="15"/>
      <c r="J8" s="14"/>
      <c r="K8" s="15"/>
      <c r="L8" s="14"/>
      <c r="M8" s="15"/>
      <c r="N8" s="14"/>
      <c r="O8" s="15"/>
      <c r="P8" s="14"/>
      <c r="Q8" s="15"/>
      <c r="R8" s="14"/>
      <c r="S8" s="15"/>
      <c r="T8" s="14"/>
      <c r="U8" s="15"/>
      <c r="V8" s="14"/>
      <c r="W8" s="15"/>
      <c r="X8" s="14"/>
      <c r="Y8" s="15"/>
      <c r="Z8" s="14"/>
      <c r="AA8" s="15"/>
      <c r="AB8" s="129"/>
    </row>
    <row r="9" spans="1:28" x14ac:dyDescent="0.3">
      <c r="A9" s="12" t="s">
        <v>117</v>
      </c>
      <c r="B9" s="13"/>
      <c r="C9" s="13" t="s">
        <v>0</v>
      </c>
      <c r="D9" s="14">
        <v>0</v>
      </c>
      <c r="E9" s="15">
        <v>0</v>
      </c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29"/>
    </row>
    <row r="10" spans="1:28" x14ac:dyDescent="0.3">
      <c r="A10" s="12" t="s">
        <v>118</v>
      </c>
      <c r="B10" s="13"/>
      <c r="C10" s="13" t="s">
        <v>0</v>
      </c>
      <c r="D10" s="14">
        <v>0</v>
      </c>
      <c r="E10" s="15">
        <v>0</v>
      </c>
      <c r="F10" s="14"/>
      <c r="G10" s="15"/>
      <c r="H10" s="14"/>
      <c r="I10" s="15"/>
      <c r="J10" s="14"/>
      <c r="K10" s="15"/>
      <c r="L10" s="14"/>
      <c r="M10" s="15"/>
      <c r="N10" s="14"/>
      <c r="O10" s="15"/>
      <c r="P10" s="14"/>
      <c r="Q10" s="15"/>
      <c r="R10" s="14"/>
      <c r="S10" s="15"/>
      <c r="T10" s="14"/>
      <c r="U10" s="15"/>
      <c r="V10" s="14"/>
      <c r="W10" s="15"/>
      <c r="X10" s="14"/>
      <c r="Y10" s="15"/>
      <c r="Z10" s="14"/>
      <c r="AA10" s="15"/>
      <c r="AB10" s="129"/>
    </row>
    <row r="11" spans="1:28" x14ac:dyDescent="0.3">
      <c r="A11" s="12" t="s">
        <v>119</v>
      </c>
      <c r="B11" s="13"/>
      <c r="C11" s="13" t="s">
        <v>0</v>
      </c>
      <c r="D11" s="14">
        <v>0</v>
      </c>
      <c r="E11" s="15">
        <v>0</v>
      </c>
      <c r="F11" s="14"/>
      <c r="G11" s="15"/>
      <c r="H11" s="14"/>
      <c r="I11" s="15"/>
      <c r="J11" s="14"/>
      <c r="K11" s="15"/>
      <c r="L11" s="14"/>
      <c r="M11" s="15"/>
      <c r="N11" s="14"/>
      <c r="O11" s="15"/>
      <c r="P11" s="14"/>
      <c r="Q11" s="15"/>
      <c r="R11" s="14"/>
      <c r="S11" s="15"/>
      <c r="T11" s="14"/>
      <c r="U11" s="15"/>
      <c r="V11" s="14"/>
      <c r="W11" s="15"/>
      <c r="X11" s="14"/>
      <c r="Y11" s="15"/>
      <c r="Z11" s="14"/>
      <c r="AA11" s="15"/>
      <c r="AB11" s="129"/>
    </row>
    <row r="12" spans="1:28" x14ac:dyDescent="0.3">
      <c r="A12" s="12" t="s">
        <v>120</v>
      </c>
      <c r="B12" s="13"/>
      <c r="C12" s="13" t="s">
        <v>0</v>
      </c>
      <c r="D12" s="14">
        <v>0</v>
      </c>
      <c r="E12" s="15">
        <v>0</v>
      </c>
      <c r="F12" s="14"/>
      <c r="G12" s="15"/>
      <c r="H12" s="14"/>
      <c r="I12" s="15"/>
      <c r="J12" s="14"/>
      <c r="K12" s="15"/>
      <c r="L12" s="14"/>
      <c r="M12" s="15"/>
      <c r="N12" s="14"/>
      <c r="O12" s="15"/>
      <c r="P12" s="14"/>
      <c r="Q12" s="15"/>
      <c r="R12" s="14"/>
      <c r="S12" s="15"/>
      <c r="T12" s="14"/>
      <c r="U12" s="15"/>
      <c r="V12" s="14"/>
      <c r="W12" s="15"/>
      <c r="X12" s="14"/>
      <c r="Y12" s="15"/>
      <c r="Z12" s="14"/>
      <c r="AA12" s="15"/>
      <c r="AB12" s="129"/>
    </row>
    <row r="13" spans="1:28" x14ac:dyDescent="0.3">
      <c r="A13" s="22"/>
      <c r="B13" s="23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129"/>
    </row>
    <row r="14" spans="1:28" x14ac:dyDescent="0.3">
      <c r="A14" s="10"/>
    </row>
    <row r="15" spans="1:28" ht="15.6" x14ac:dyDescent="0.3">
      <c r="A15" s="11" t="s">
        <v>22</v>
      </c>
    </row>
    <row r="16" spans="1:28" x14ac:dyDescent="0.3">
      <c r="A16" s="10" t="s">
        <v>23</v>
      </c>
      <c r="B16" s="23"/>
    </row>
    <row r="17" spans="1:17" ht="47.1" customHeight="1" x14ac:dyDescent="0.3">
      <c r="A17" s="37" t="s">
        <v>30</v>
      </c>
      <c r="I17" s="316"/>
      <c r="J17" s="317"/>
      <c r="K17" s="316"/>
      <c r="L17" s="316"/>
      <c r="M17" s="316"/>
      <c r="N17" s="316"/>
      <c r="Q17" s="124"/>
    </row>
  </sheetData>
  <mergeCells count="13">
    <mergeCell ref="A1:A2"/>
    <mergeCell ref="D1:E1"/>
    <mergeCell ref="H1:I1"/>
    <mergeCell ref="J1:K1"/>
    <mergeCell ref="V1:W1"/>
    <mergeCell ref="F1:G1"/>
    <mergeCell ref="Z1:AA1"/>
    <mergeCell ref="X1:Y1"/>
    <mergeCell ref="L1:M1"/>
    <mergeCell ref="N1:O1"/>
    <mergeCell ref="P1:Q1"/>
    <mergeCell ref="R1:S1"/>
    <mergeCell ref="T1:U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K12"/>
  <sheetViews>
    <sheetView workbookViewId="0">
      <selection activeCell="D15" sqref="D15"/>
    </sheetView>
  </sheetViews>
  <sheetFormatPr defaultColWidth="8.88671875" defaultRowHeight="13.2" x14ac:dyDescent="0.25"/>
  <cols>
    <col min="1" max="1" width="10" style="47" customWidth="1"/>
    <col min="2" max="2" width="19.109375" style="47" customWidth="1"/>
    <col min="3" max="3" width="16.6640625" style="47" customWidth="1"/>
    <col min="4" max="4" width="18.109375" style="47" customWidth="1"/>
    <col min="5" max="5" width="11.5546875" style="47" customWidth="1"/>
    <col min="6" max="6" width="13.5546875" style="47" customWidth="1"/>
    <col min="7" max="7" width="3.44140625" style="47" customWidth="1"/>
    <col min="8" max="16384" width="8.88671875" style="47"/>
  </cols>
  <sheetData>
    <row r="1" spans="1:11" ht="27" thickBot="1" x14ac:dyDescent="0.35">
      <c r="A1" s="119" t="s">
        <v>3</v>
      </c>
      <c r="B1" s="111" t="s">
        <v>56</v>
      </c>
      <c r="C1" s="110" t="s">
        <v>57</v>
      </c>
      <c r="D1" s="110" t="s">
        <v>58</v>
      </c>
      <c r="E1" s="111" t="s">
        <v>59</v>
      </c>
      <c r="F1" s="111" t="s">
        <v>7</v>
      </c>
      <c r="I1" s="54" t="s">
        <v>69</v>
      </c>
    </row>
    <row r="2" spans="1:11" ht="13.8" thickBot="1" x14ac:dyDescent="0.3">
      <c r="A2" s="298" t="s">
        <v>0</v>
      </c>
      <c r="B2" s="301" t="s">
        <v>113</v>
      </c>
      <c r="C2" s="304" t="s">
        <v>112</v>
      </c>
      <c r="D2" s="48" t="s">
        <v>65</v>
      </c>
      <c r="E2" s="49" t="s">
        <v>13</v>
      </c>
      <c r="F2" s="50">
        <v>0.3</v>
      </c>
      <c r="I2" s="47" t="s">
        <v>67</v>
      </c>
    </row>
    <row r="3" spans="1:11" ht="14.4" customHeight="1" x14ac:dyDescent="0.25">
      <c r="A3" s="299"/>
      <c r="B3" s="302"/>
      <c r="C3" s="302"/>
      <c r="D3" s="306" t="s">
        <v>60</v>
      </c>
      <c r="E3" s="55" t="s">
        <v>66</v>
      </c>
      <c r="F3" s="56">
        <v>0.5</v>
      </c>
      <c r="I3" s="47" t="s">
        <v>68</v>
      </c>
      <c r="K3" s="51"/>
    </row>
    <row r="4" spans="1:11" ht="15" customHeight="1" thickBot="1" x14ac:dyDescent="0.3">
      <c r="A4" s="300"/>
      <c r="B4" s="303"/>
      <c r="C4" s="305"/>
      <c r="D4" s="307"/>
      <c r="E4" s="100" t="s">
        <v>62</v>
      </c>
      <c r="F4" s="101">
        <v>0.2</v>
      </c>
      <c r="I4" s="47" t="s">
        <v>71</v>
      </c>
      <c r="K4" s="52"/>
    </row>
    <row r="5" spans="1:11" x14ac:dyDescent="0.25">
      <c r="A5" s="311" t="s">
        <v>0</v>
      </c>
      <c r="B5" s="301" t="s">
        <v>114</v>
      </c>
      <c r="C5" s="313" t="s">
        <v>113</v>
      </c>
      <c r="D5" s="308" t="s">
        <v>13</v>
      </c>
      <c r="E5" s="102" t="s">
        <v>13</v>
      </c>
      <c r="F5" s="103">
        <v>0.6</v>
      </c>
      <c r="J5" s="296" t="s">
        <v>74</v>
      </c>
      <c r="K5" s="296"/>
    </row>
    <row r="6" spans="1:11" ht="14.4" customHeight="1" x14ac:dyDescent="0.25">
      <c r="A6" s="299"/>
      <c r="B6" s="302"/>
      <c r="C6" s="314"/>
      <c r="D6" s="309"/>
      <c r="E6" s="104" t="s">
        <v>63</v>
      </c>
      <c r="F6" s="105">
        <v>0.3</v>
      </c>
      <c r="J6" s="297" t="s">
        <v>75</v>
      </c>
      <c r="K6" s="297"/>
    </row>
    <row r="7" spans="1:11" ht="14.4" customHeight="1" thickBot="1" x14ac:dyDescent="0.3">
      <c r="A7" s="299"/>
      <c r="B7" s="302"/>
      <c r="C7" s="314"/>
      <c r="D7" s="310"/>
      <c r="E7" s="106" t="s">
        <v>62</v>
      </c>
      <c r="F7" s="107">
        <v>0.1</v>
      </c>
      <c r="I7" s="47" t="s">
        <v>70</v>
      </c>
      <c r="K7" s="53"/>
    </row>
    <row r="8" spans="1:11" ht="14.4" customHeight="1" thickBot="1" x14ac:dyDescent="0.3">
      <c r="A8" s="312"/>
      <c r="B8" s="303"/>
      <c r="C8" s="315"/>
      <c r="D8" s="99" t="s">
        <v>60</v>
      </c>
      <c r="E8" s="108" t="s">
        <v>62</v>
      </c>
      <c r="F8" s="109">
        <v>0.4</v>
      </c>
      <c r="J8" s="57" t="s">
        <v>76</v>
      </c>
      <c r="K8" s="57"/>
    </row>
    <row r="9" spans="1:11" ht="15" customHeight="1" x14ac:dyDescent="0.25">
      <c r="J9" s="58" t="s">
        <v>77</v>
      </c>
      <c r="K9" s="58"/>
    </row>
    <row r="10" spans="1:11" ht="12.6" customHeight="1" x14ac:dyDescent="0.25">
      <c r="I10" s="47" t="s">
        <v>72</v>
      </c>
    </row>
    <row r="12" spans="1:11" x14ac:dyDescent="0.25">
      <c r="I12" s="47" t="s">
        <v>73</v>
      </c>
    </row>
  </sheetData>
  <mergeCells count="10">
    <mergeCell ref="J5:K5"/>
    <mergeCell ref="J6:K6"/>
    <mergeCell ref="A2:A4"/>
    <mergeCell ref="B2:B4"/>
    <mergeCell ref="C2:C4"/>
    <mergeCell ref="D3:D4"/>
    <mergeCell ref="D5:D7"/>
    <mergeCell ref="A5:A8"/>
    <mergeCell ref="B5:B8"/>
    <mergeCell ref="C5:C8"/>
  </mergeCells>
  <pageMargins left="0.7" right="0.7" top="0.75" bottom="0.75" header="0.3" footer="0.3"/>
  <pageSetup paperSize="0" orientation="portrait" horizontalDpi="0" verticalDpi="0" copie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H3"/>
  <sheetViews>
    <sheetView workbookViewId="0">
      <selection activeCell="C1" sqref="C1"/>
    </sheetView>
  </sheetViews>
  <sheetFormatPr defaultColWidth="8.6640625" defaultRowHeight="13.2" x14ac:dyDescent="0.25"/>
  <cols>
    <col min="1" max="1" width="10.5546875" style="47" customWidth="1"/>
    <col min="2" max="2" width="18.44140625" style="47" customWidth="1"/>
    <col min="3" max="3" width="18.88671875" style="98" customWidth="1"/>
    <col min="4" max="4" width="15.44140625" style="47" customWidth="1"/>
    <col min="5" max="5" width="17.109375" style="47" customWidth="1"/>
    <col min="6" max="6" width="18.21875" style="47" customWidth="1"/>
    <col min="7" max="7" width="17.33203125" style="47" customWidth="1"/>
    <col min="8" max="8" width="16.33203125" style="47" customWidth="1"/>
    <col min="9" max="9" width="76.88671875" style="47" customWidth="1"/>
    <col min="10" max="10" width="20.109375" style="47" customWidth="1"/>
    <col min="11" max="16384" width="8.6640625" style="47"/>
  </cols>
  <sheetData>
    <row r="1" spans="1:8" s="123" customFormat="1" ht="39.6" x14ac:dyDescent="0.3">
      <c r="A1" s="120" t="s">
        <v>3</v>
      </c>
      <c r="B1" s="257" t="s">
        <v>56</v>
      </c>
      <c r="C1" s="121" t="s">
        <v>57</v>
      </c>
      <c r="D1" s="122" t="s">
        <v>121</v>
      </c>
      <c r="E1" s="122" t="s">
        <v>122</v>
      </c>
      <c r="F1" s="122" t="s">
        <v>123</v>
      </c>
      <c r="G1" s="257" t="s">
        <v>124</v>
      </c>
      <c r="H1" s="121" t="s">
        <v>160</v>
      </c>
    </row>
    <row r="2" spans="1:8" ht="14.4" x14ac:dyDescent="0.25">
      <c r="A2" s="96" t="s">
        <v>0</v>
      </c>
      <c r="B2" s="112" t="s">
        <v>113</v>
      </c>
      <c r="C2" s="112" t="s">
        <v>112</v>
      </c>
      <c r="D2" s="97" t="s">
        <v>125</v>
      </c>
      <c r="E2" s="97" t="s">
        <v>126</v>
      </c>
      <c r="F2" s="97">
        <v>-1</v>
      </c>
      <c r="G2" s="97" t="s">
        <v>161</v>
      </c>
      <c r="H2" s="97" t="s">
        <v>161</v>
      </c>
    </row>
    <row r="3" spans="1:8" ht="14.4" x14ac:dyDescent="0.25">
      <c r="A3" s="96" t="s">
        <v>130</v>
      </c>
      <c r="B3" s="112" t="s">
        <v>115</v>
      </c>
      <c r="C3" s="112" t="s">
        <v>114</v>
      </c>
      <c r="D3" s="97" t="s">
        <v>125</v>
      </c>
      <c r="E3" s="97" t="s">
        <v>126</v>
      </c>
      <c r="F3" s="97">
        <v>-2</v>
      </c>
      <c r="G3" s="97" t="s">
        <v>131</v>
      </c>
      <c r="H3" s="97" t="s">
        <v>132</v>
      </c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p4 input data</vt:lpstr>
      <vt:lpstr>p4 master data</vt:lpstr>
      <vt:lpstr>p4 attributes</vt:lpstr>
      <vt:lpstr>p4 expressions</vt:lpstr>
      <vt:lpstr>Expressions Guide</vt:lpstr>
      <vt:lpstr>Assumptions</vt:lpstr>
      <vt:lpstr>p4 selection constraints</vt:lpstr>
      <vt:lpstr>p4 outcome dependencies</vt:lpstr>
      <vt:lpstr>p4 selection dependencies</vt:lpstr>
      <vt:lpstr>p4 selection groups</vt:lpstr>
      <vt:lpstr>p4 selection group constraints</vt:lpstr>
    </vt:vector>
  </TitlesOfParts>
  <Company>Anadarko Petroleum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danbud</dc:creator>
  <cp:lastModifiedBy>Ramona Hill</cp:lastModifiedBy>
  <dcterms:created xsi:type="dcterms:W3CDTF">2011-05-05T21:21:57Z</dcterms:created>
  <dcterms:modified xsi:type="dcterms:W3CDTF">2024-11-21T22:15:06Z</dcterms:modified>
</cp:coreProperties>
</file>